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388" yWindow="4008" windowWidth="9696" windowHeight="6540" firstSheet="2" activeTab="2"/>
  </bookViews>
  <sheets>
    <sheet name="First Review Projects" sheetId="10" r:id="rId1"/>
    <sheet name="Second Review" sheetId="11" r:id="rId2"/>
    <sheet name="August Update" sheetId="14" r:id="rId3"/>
  </sheets>
  <externalReferences>
    <externalReference r:id="rId4"/>
  </externalReferences>
  <definedNames>
    <definedName name="_Key1" localSheetId="2" hidden="1">#REF!</definedName>
    <definedName name="_Key1" localSheetId="1" hidden="1">#REF!</definedName>
    <definedName name="_Key1" hidden="1">#REF!</definedName>
    <definedName name="_Order1" hidden="1">255</definedName>
    <definedName name="_Sort" localSheetId="2" hidden="1">#REF!</definedName>
    <definedName name="_Sort" localSheetId="1" hidden="1">#REF!</definedName>
    <definedName name="_Sort" hidden="1">#REF!</definedName>
    <definedName name="FY00COLANDS" localSheetId="2">#REF!</definedName>
    <definedName name="FY00COLANDS" localSheetId="1">#REF!</definedName>
    <definedName name="FY00COLANDS">#REF!</definedName>
    <definedName name="FY00DOTADVAL" localSheetId="2">#REF!</definedName>
    <definedName name="FY00DOTADVAL" localSheetId="1">#REF!</definedName>
    <definedName name="FY00DOTADVAL">#REF!</definedName>
    <definedName name="FY00LANDSADVAL" localSheetId="2">#REF!</definedName>
    <definedName name="FY00LANDSADVAL" localSheetId="1">#REF!</definedName>
    <definedName name="FY00LANDSADVAL">#REF!</definedName>
    <definedName name="FY00NRADVAL" localSheetId="2">#REF!</definedName>
    <definedName name="FY00NRADVAL" localSheetId="1">#REF!</definedName>
    <definedName name="FY00NRADVAL">#REF!</definedName>
    <definedName name="FY00RDBEAU" localSheetId="2">#REF!</definedName>
    <definedName name="FY00RDBEAU" localSheetId="1">#REF!</definedName>
    <definedName name="FY00RDBEAU">#REF!</definedName>
    <definedName name="FY00TOTOTHER" localSheetId="2">#REF!</definedName>
    <definedName name="FY00TOTOTHER" localSheetId="1">#REF!</definedName>
    <definedName name="FY00TOTOTHER">#REF!</definedName>
    <definedName name="FY01COLANDS" localSheetId="2">#REF!</definedName>
    <definedName name="FY01COLANDS" localSheetId="1">#REF!</definedName>
    <definedName name="FY01COLANDS">#REF!</definedName>
    <definedName name="FY01DOTADVAL" localSheetId="2">#REF!</definedName>
    <definedName name="FY01DOTADVAL" localSheetId="1">#REF!</definedName>
    <definedName name="FY01DOTADVAL">#REF!</definedName>
    <definedName name="FY01LANDSADVAL" localSheetId="2">#REF!</definedName>
    <definedName name="FY01LANDSADVAL" localSheetId="1">#REF!</definedName>
    <definedName name="FY01LANDSADVAL">#REF!</definedName>
    <definedName name="FY01NRADVAL" localSheetId="2">#REF!</definedName>
    <definedName name="FY01NRADVAL" localSheetId="1">#REF!</definedName>
    <definedName name="FY01NRADVAL">#REF!</definedName>
    <definedName name="FY01RDBEAU" localSheetId="2">#REF!</definedName>
    <definedName name="FY01RDBEAU" localSheetId="1">#REF!</definedName>
    <definedName name="FY01RDBEAU">#REF!</definedName>
    <definedName name="FY01TOTOTHER" localSheetId="2">#REF!</definedName>
    <definedName name="FY01TOTOTHER" localSheetId="1">#REF!</definedName>
    <definedName name="FY01TOTOTHER">#REF!</definedName>
    <definedName name="FY02DOTADVAL" localSheetId="2">#REF!</definedName>
    <definedName name="FY02DOTADVAL" localSheetId="1">#REF!</definedName>
    <definedName name="FY02DOTADVAL">#REF!</definedName>
    <definedName name="FY02LANDSADVAL" localSheetId="2">#REF!</definedName>
    <definedName name="FY02LANDSADVAL" localSheetId="1">#REF!</definedName>
    <definedName name="FY02LANDSADVAL">#REF!</definedName>
    <definedName name="FY02NRADVAL" localSheetId="2">#REF!</definedName>
    <definedName name="FY02NRADVAL" localSheetId="1">#REF!</definedName>
    <definedName name="FY02NRADVAL">#REF!</definedName>
    <definedName name="FY02TOTOTHER" localSheetId="2">#REF!</definedName>
    <definedName name="FY02TOTOTHER" localSheetId="1">#REF!</definedName>
    <definedName name="FY02TOTOTHER">#REF!</definedName>
    <definedName name="FY15INPUT">#REF!</definedName>
    <definedName name="fy15ot">#REF!</definedName>
    <definedName name="FY98COLANDS" localSheetId="2">#REF!</definedName>
    <definedName name="FY98COLANDS" localSheetId="1">#REF!</definedName>
    <definedName name="FY98COLANDS">#REF!</definedName>
    <definedName name="FY98DOTADVAL" localSheetId="2">#REF!</definedName>
    <definedName name="FY98DOTADVAL" localSheetId="1">#REF!</definedName>
    <definedName name="FY98DOTADVAL">#REF!</definedName>
    <definedName name="FY98LANDSADVAL" localSheetId="2">#REF!</definedName>
    <definedName name="FY98LANDSADVAL" localSheetId="1">#REF!</definedName>
    <definedName name="FY98LANDSADVAL">#REF!</definedName>
    <definedName name="FY98NRADVAL" localSheetId="2">#REF!</definedName>
    <definedName name="FY98NRADVAL" localSheetId="1">#REF!</definedName>
    <definedName name="FY98NRADVAL">#REF!</definedName>
    <definedName name="FY98RDBEAU" localSheetId="2">#REF!</definedName>
    <definedName name="FY98RDBEAU" localSheetId="1">#REF!</definedName>
    <definedName name="FY98RDBEAU">#REF!</definedName>
    <definedName name="FY98TOTOTHER" localSheetId="2">#REF!</definedName>
    <definedName name="FY98TOTOTHER" localSheetId="1">#REF!</definedName>
    <definedName name="FY98TOTOTHER">#REF!</definedName>
    <definedName name="FY99COLANDS" localSheetId="2">#REF!</definedName>
    <definedName name="FY99COLANDS" localSheetId="1">#REF!</definedName>
    <definedName name="FY99COLANDS">#REF!</definedName>
    <definedName name="FY99DOTADVAL" localSheetId="2">#REF!</definedName>
    <definedName name="FY99DOTADVAL" localSheetId="1">#REF!</definedName>
    <definedName name="FY99DOTADVAL">#REF!</definedName>
    <definedName name="FY99LANDSADVAL" localSheetId="2">#REF!</definedName>
    <definedName name="FY99LANDSADVAL" localSheetId="1">#REF!</definedName>
    <definedName name="FY99LANDSADVAL">#REF!</definedName>
    <definedName name="FY99NRADVAL" localSheetId="2">#REF!</definedName>
    <definedName name="FY99NRADVAL" localSheetId="1">#REF!</definedName>
    <definedName name="FY99NRADVAL">#REF!</definedName>
    <definedName name="FY99RDBEAU" localSheetId="2">#REF!</definedName>
    <definedName name="FY99RDBEAU" localSheetId="1">#REF!</definedName>
    <definedName name="FY99RDBEAU">#REF!</definedName>
    <definedName name="FY99TOTOTHER" localSheetId="2">#REF!</definedName>
    <definedName name="FY99TOTOTHER" localSheetId="1">#REF!</definedName>
    <definedName name="FY99TOTOTHER">#REF!</definedName>
    <definedName name="g">#REF!</definedName>
    <definedName name="jklkdjfoliupoi">#REF!</definedName>
    <definedName name="_xlnm.Print_Area" localSheetId="2">'August Update'!$A$1:$AT$160</definedName>
    <definedName name="_xlnm.Print_Area" localSheetId="0">'First Review Projects'!$A$5:$AR$314</definedName>
    <definedName name="_xlnm.Print_Area" localSheetId="1">'Second Review'!$A$1:$AT$158</definedName>
    <definedName name="_xlnm.Print_Titles" localSheetId="2">'August Update'!$1:$4</definedName>
    <definedName name="_xlnm.Print_Titles" localSheetId="0">'First Review Projects'!$1:$4</definedName>
    <definedName name="_xlnm.Print_Titles" localSheetId="1">'Second Review'!$1:$4</definedName>
  </definedNames>
  <calcPr calcId="125725"/>
</workbook>
</file>

<file path=xl/calcChain.xml><?xml version="1.0" encoding="utf-8"?>
<calcChain xmlns="http://schemas.openxmlformats.org/spreadsheetml/2006/main">
  <c r="AN39" i="14"/>
  <c r="AL155"/>
  <c r="V155"/>
  <c r="AB155" s="1"/>
  <c r="AN155" s="1"/>
  <c r="AN69"/>
  <c r="AM69"/>
  <c r="AL69"/>
  <c r="AK69"/>
  <c r="AJ69"/>
  <c r="AI69"/>
  <c r="AH69"/>
  <c r="AG69"/>
  <c r="AN144"/>
  <c r="AM144"/>
  <c r="AL144"/>
  <c r="AK144"/>
  <c r="AJ144"/>
  <c r="AI144"/>
  <c r="AH144"/>
  <c r="AG144"/>
  <c r="AM160"/>
  <c r="P160"/>
  <c r="O160"/>
  <c r="N160"/>
  <c r="M160"/>
  <c r="L160"/>
  <c r="K160"/>
  <c r="J160"/>
  <c r="I160"/>
  <c r="AL142"/>
  <c r="V142"/>
  <c r="AB142" s="1"/>
  <c r="S142"/>
  <c r="V161"/>
  <c r="AO160"/>
  <c r="AF160"/>
  <c r="AE160"/>
  <c r="AM157"/>
  <c r="AK157"/>
  <c r="AK160" s="1"/>
  <c r="AJ157"/>
  <c r="AJ160" s="1"/>
  <c r="AI157"/>
  <c r="AI160" s="1"/>
  <c r="AH157"/>
  <c r="AH160" s="1"/>
  <c r="AD157"/>
  <c r="AC157"/>
  <c r="AA157"/>
  <c r="Z157"/>
  <c r="Y157"/>
  <c r="X157"/>
  <c r="W157"/>
  <c r="U157"/>
  <c r="T157"/>
  <c r="R157"/>
  <c r="Q157"/>
  <c r="P157"/>
  <c r="O157"/>
  <c r="N157"/>
  <c r="M157"/>
  <c r="L157"/>
  <c r="K157"/>
  <c r="J157"/>
  <c r="I157"/>
  <c r="AG156"/>
  <c r="V156"/>
  <c r="AB156" s="1"/>
  <c r="AL154"/>
  <c r="AB154"/>
  <c r="V154"/>
  <c r="S154"/>
  <c r="AN154" s="1"/>
  <c r="AL153"/>
  <c r="V153"/>
  <c r="AB153" s="1"/>
  <c r="S153"/>
  <c r="AL152"/>
  <c r="V152"/>
  <c r="AB152" s="1"/>
  <c r="S152"/>
  <c r="AL151"/>
  <c r="V151"/>
  <c r="AB151" s="1"/>
  <c r="S151"/>
  <c r="AL150"/>
  <c r="V150"/>
  <c r="AB150" s="1"/>
  <c r="S150"/>
  <c r="AL149"/>
  <c r="V149"/>
  <c r="AB149" s="1"/>
  <c r="S149"/>
  <c r="AL148"/>
  <c r="V148"/>
  <c r="AB148" s="1"/>
  <c r="S148"/>
  <c r="AL147"/>
  <c r="V147"/>
  <c r="S147"/>
  <c r="AD144"/>
  <c r="AC144"/>
  <c r="AA144"/>
  <c r="Z144"/>
  <c r="Y144"/>
  <c r="X144"/>
  <c r="W144"/>
  <c r="T144"/>
  <c r="R144"/>
  <c r="Q144"/>
  <c r="P144"/>
  <c r="O144"/>
  <c r="N144"/>
  <c r="M144"/>
  <c r="L144"/>
  <c r="K144"/>
  <c r="J144"/>
  <c r="I144"/>
  <c r="AL143"/>
  <c r="V143"/>
  <c r="S143"/>
  <c r="AL141"/>
  <c r="V141"/>
  <c r="AB141" s="1"/>
  <c r="S141"/>
  <c r="AN141" s="1"/>
  <c r="AL140"/>
  <c r="V140"/>
  <c r="AB140" s="1"/>
  <c r="S140"/>
  <c r="AL139"/>
  <c r="V139"/>
  <c r="AB139" s="1"/>
  <c r="S139"/>
  <c r="AL138"/>
  <c r="V138"/>
  <c r="AB138" s="1"/>
  <c r="S138"/>
  <c r="AL137"/>
  <c r="V137"/>
  <c r="AB137" s="1"/>
  <c r="S137"/>
  <c r="AL136"/>
  <c r="V136"/>
  <c r="AB136" s="1"/>
  <c r="S136"/>
  <c r="AL135"/>
  <c r="V135"/>
  <c r="AB135" s="1"/>
  <c r="S135"/>
  <c r="AL134"/>
  <c r="V134"/>
  <c r="AB134" s="1"/>
  <c r="S134"/>
  <c r="AL133"/>
  <c r="V133"/>
  <c r="AB133" s="1"/>
  <c r="S133"/>
  <c r="AL132"/>
  <c r="V132"/>
  <c r="AB132" s="1"/>
  <c r="S132"/>
  <c r="AL131"/>
  <c r="V131"/>
  <c r="AB131" s="1"/>
  <c r="S131"/>
  <c r="AL130"/>
  <c r="V130"/>
  <c r="AB130" s="1"/>
  <c r="S130"/>
  <c r="AL129"/>
  <c r="V129"/>
  <c r="AB129" s="1"/>
  <c r="S129"/>
  <c r="AL128"/>
  <c r="AN128" s="1"/>
  <c r="V128"/>
  <c r="AL127"/>
  <c r="V127"/>
  <c r="AB127" s="1"/>
  <c r="S127"/>
  <c r="AL126"/>
  <c r="V126"/>
  <c r="AB126" s="1"/>
  <c r="S126"/>
  <c r="AN126" s="1"/>
  <c r="AL125"/>
  <c r="AB125"/>
  <c r="V125"/>
  <c r="S125"/>
  <c r="AN125" s="1"/>
  <c r="AL124"/>
  <c r="V124"/>
  <c r="AB124" s="1"/>
  <c r="S124"/>
  <c r="AL123"/>
  <c r="V123"/>
  <c r="AB123" s="1"/>
  <c r="S123"/>
  <c r="AL122"/>
  <c r="V122"/>
  <c r="AB122" s="1"/>
  <c r="S122"/>
  <c r="AL121"/>
  <c r="V121"/>
  <c r="AB121" s="1"/>
  <c r="S121"/>
  <c r="AL120"/>
  <c r="V120"/>
  <c r="AB120" s="1"/>
  <c r="S120"/>
  <c r="AL119"/>
  <c r="V119"/>
  <c r="AB119" s="1"/>
  <c r="S119"/>
  <c r="AL118"/>
  <c r="V118"/>
  <c r="AB118" s="1"/>
  <c r="S118"/>
  <c r="AL117"/>
  <c r="V117"/>
  <c r="AB117" s="1"/>
  <c r="S117"/>
  <c r="AL116"/>
  <c r="V116"/>
  <c r="AB116" s="1"/>
  <c r="S116"/>
  <c r="AL115"/>
  <c r="V115"/>
  <c r="AB115" s="1"/>
  <c r="S115"/>
  <c r="AL114"/>
  <c r="V114"/>
  <c r="AB114" s="1"/>
  <c r="S114"/>
  <c r="AL113"/>
  <c r="V113"/>
  <c r="AB113" s="1"/>
  <c r="S113"/>
  <c r="AL112"/>
  <c r="V112"/>
  <c r="AB112" s="1"/>
  <c r="S112"/>
  <c r="AL111"/>
  <c r="V111"/>
  <c r="AB111" s="1"/>
  <c r="S111"/>
  <c r="AL110"/>
  <c r="AN110" s="1"/>
  <c r="V110"/>
  <c r="AL109"/>
  <c r="V109"/>
  <c r="AB109" s="1"/>
  <c r="S109"/>
  <c r="AL108"/>
  <c r="V108"/>
  <c r="AB108" s="1"/>
  <c r="S108"/>
  <c r="AL107"/>
  <c r="V107"/>
  <c r="AB107" s="1"/>
  <c r="S107"/>
  <c r="AL106"/>
  <c r="V106"/>
  <c r="AB106" s="1"/>
  <c r="S106"/>
  <c r="AL105"/>
  <c r="V105"/>
  <c r="AB105" s="1"/>
  <c r="S105"/>
  <c r="AL104"/>
  <c r="V104"/>
  <c r="AB104" s="1"/>
  <c r="S104"/>
  <c r="AL103"/>
  <c r="AN103" s="1"/>
  <c r="V103"/>
  <c r="AL102"/>
  <c r="V102"/>
  <c r="AB102" s="1"/>
  <c r="S102"/>
  <c r="AL101"/>
  <c r="AN101" s="1"/>
  <c r="V101"/>
  <c r="AL100"/>
  <c r="V100"/>
  <c r="AB100" s="1"/>
  <c r="S100"/>
  <c r="AL99"/>
  <c r="V99"/>
  <c r="AB99" s="1"/>
  <c r="S99"/>
  <c r="AL98"/>
  <c r="V98"/>
  <c r="AB98" s="1"/>
  <c r="S98"/>
  <c r="AL97"/>
  <c r="V97"/>
  <c r="AB97" s="1"/>
  <c r="S97"/>
  <c r="AL96"/>
  <c r="AN96" s="1"/>
  <c r="AL95"/>
  <c r="V95"/>
  <c r="AB95" s="1"/>
  <c r="S95"/>
  <c r="AL94"/>
  <c r="V94"/>
  <c r="AB94" s="1"/>
  <c r="S94"/>
  <c r="AL93"/>
  <c r="V93"/>
  <c r="AB93" s="1"/>
  <c r="S93"/>
  <c r="AL92"/>
  <c r="V92"/>
  <c r="AB92" s="1"/>
  <c r="S92"/>
  <c r="AL91"/>
  <c r="V91"/>
  <c r="AB91" s="1"/>
  <c r="S91"/>
  <c r="AL90"/>
  <c r="V90"/>
  <c r="AB90" s="1"/>
  <c r="S90"/>
  <c r="AL89"/>
  <c r="V89"/>
  <c r="S89"/>
  <c r="AN89" s="1"/>
  <c r="AL88"/>
  <c r="V88"/>
  <c r="AB88" s="1"/>
  <c r="S88"/>
  <c r="AL87"/>
  <c r="V87"/>
  <c r="AB87" s="1"/>
  <c r="S87"/>
  <c r="AL86"/>
  <c r="V86"/>
  <c r="AB86" s="1"/>
  <c r="S86"/>
  <c r="AL85"/>
  <c r="V85"/>
  <c r="AB85" s="1"/>
  <c r="S85"/>
  <c r="AL84"/>
  <c r="V84"/>
  <c r="AB84" s="1"/>
  <c r="S84"/>
  <c r="AL83"/>
  <c r="U83"/>
  <c r="U144" s="1"/>
  <c r="S83"/>
  <c r="AL82"/>
  <c r="V82"/>
  <c r="AB82" s="1"/>
  <c r="S82"/>
  <c r="AL81"/>
  <c r="V81"/>
  <c r="AB81" s="1"/>
  <c r="S81"/>
  <c r="AL80"/>
  <c r="V80"/>
  <c r="AB80" s="1"/>
  <c r="S80"/>
  <c r="AL79"/>
  <c r="AL78"/>
  <c r="V78"/>
  <c r="AB78" s="1"/>
  <c r="S78"/>
  <c r="AL77"/>
  <c r="V77"/>
  <c r="AB77" s="1"/>
  <c r="S77"/>
  <c r="AL76"/>
  <c r="V76"/>
  <c r="AB76" s="1"/>
  <c r="S76"/>
  <c r="AL75"/>
  <c r="V75"/>
  <c r="AB75" s="1"/>
  <c r="S75"/>
  <c r="AN75" s="1"/>
  <c r="AL74"/>
  <c r="AB74"/>
  <c r="V74"/>
  <c r="S74"/>
  <c r="AN74" s="1"/>
  <c r="AL73"/>
  <c r="V73"/>
  <c r="AB73" s="1"/>
  <c r="S73"/>
  <c r="AL72"/>
  <c r="V72"/>
  <c r="AB72" s="1"/>
  <c r="S72"/>
  <c r="AD69"/>
  <c r="AC69"/>
  <c r="AA69"/>
  <c r="Z69"/>
  <c r="Y69"/>
  <c r="X69"/>
  <c r="W69"/>
  <c r="U69"/>
  <c r="T69"/>
  <c r="R69"/>
  <c r="Q69"/>
  <c r="P69"/>
  <c r="O69"/>
  <c r="N69"/>
  <c r="M69"/>
  <c r="L69"/>
  <c r="K69"/>
  <c r="J69"/>
  <c r="I69"/>
  <c r="AL68"/>
  <c r="V68"/>
  <c r="AB68" s="1"/>
  <c r="S68"/>
  <c r="AL67"/>
  <c r="V67"/>
  <c r="AB67" s="1"/>
  <c r="S67"/>
  <c r="AL66"/>
  <c r="V66"/>
  <c r="AB66" s="1"/>
  <c r="S66"/>
  <c r="AL65"/>
  <c r="AB65"/>
  <c r="AL64"/>
  <c r="V64"/>
  <c r="AB64" s="1"/>
  <c r="S64"/>
  <c r="AL63"/>
  <c r="V63"/>
  <c r="S63"/>
  <c r="AN63" s="1"/>
  <c r="AL62"/>
  <c r="V62"/>
  <c r="AB62" s="1"/>
  <c r="S62"/>
  <c r="AL61"/>
  <c r="V61"/>
  <c r="AB61" s="1"/>
  <c r="AL60"/>
  <c r="V60"/>
  <c r="AB60" s="1"/>
  <c r="S60"/>
  <c r="AL59"/>
  <c r="V59"/>
  <c r="AB59" s="1"/>
  <c r="S59"/>
  <c r="AL58"/>
  <c r="AN58" s="1"/>
  <c r="AL57"/>
  <c r="V57"/>
  <c r="AB57" s="1"/>
  <c r="S57"/>
  <c r="AN57" s="1"/>
  <c r="AN56"/>
  <c r="AN55"/>
  <c r="AL54"/>
  <c r="AN54" s="1"/>
  <c r="AL53"/>
  <c r="V53"/>
  <c r="AB53" s="1"/>
  <c r="S53"/>
  <c r="AG52"/>
  <c r="V52"/>
  <c r="AB52" s="1"/>
  <c r="AL51"/>
  <c r="V51"/>
  <c r="AB51" s="1"/>
  <c r="AL50"/>
  <c r="V50"/>
  <c r="AB50" s="1"/>
  <c r="S50"/>
  <c r="AL49"/>
  <c r="V49"/>
  <c r="AB49" s="1"/>
  <c r="AL48"/>
  <c r="V48"/>
  <c r="AB48" s="1"/>
  <c r="S48"/>
  <c r="AN48" s="1"/>
  <c r="AL47"/>
  <c r="V47"/>
  <c r="AB47" s="1"/>
  <c r="S47"/>
  <c r="AL46"/>
  <c r="AN46" s="1"/>
  <c r="AL45"/>
  <c r="V45"/>
  <c r="AB45" s="1"/>
  <c r="S45"/>
  <c r="AN45" s="1"/>
  <c r="AL44"/>
  <c r="AB44"/>
  <c r="AN44" s="1"/>
  <c r="V44"/>
  <c r="AL43"/>
  <c r="V43"/>
  <c r="AB43" s="1"/>
  <c r="AN42"/>
  <c r="AL41"/>
  <c r="V41"/>
  <c r="AB41" s="1"/>
  <c r="S41"/>
  <c r="AL40"/>
  <c r="V40"/>
  <c r="AB40" s="1"/>
  <c r="AL39"/>
  <c r="AL38"/>
  <c r="V38"/>
  <c r="S38"/>
  <c r="AM35"/>
  <c r="AK35"/>
  <c r="AJ35"/>
  <c r="AI35"/>
  <c r="AH35"/>
  <c r="AG35"/>
  <c r="AD35"/>
  <c r="AC35"/>
  <c r="AA35"/>
  <c r="Z35"/>
  <c r="Y35"/>
  <c r="X35"/>
  <c r="W35"/>
  <c r="U35"/>
  <c r="T35"/>
  <c r="R35"/>
  <c r="Q35"/>
  <c r="P35"/>
  <c r="O35"/>
  <c r="N35"/>
  <c r="M35"/>
  <c r="L35"/>
  <c r="K35"/>
  <c r="J35"/>
  <c r="I35"/>
  <c r="AL34"/>
  <c r="AN34" s="1"/>
  <c r="AL33"/>
  <c r="AN33" s="1"/>
  <c r="AL32"/>
  <c r="V32"/>
  <c r="V35" s="1"/>
  <c r="S32"/>
  <c r="AM29"/>
  <c r="AK29"/>
  <c r="AJ29"/>
  <c r="AI29"/>
  <c r="AH29"/>
  <c r="AG29"/>
  <c r="AE29"/>
  <c r="AD29"/>
  <c r="AC29"/>
  <c r="AA29"/>
  <c r="Z29"/>
  <c r="Y29"/>
  <c r="X29"/>
  <c r="W29"/>
  <c r="U29"/>
  <c r="T29"/>
  <c r="R29"/>
  <c r="Q29"/>
  <c r="P29"/>
  <c r="O29"/>
  <c r="N29"/>
  <c r="M29"/>
  <c r="L29"/>
  <c r="K29"/>
  <c r="J29"/>
  <c r="I29"/>
  <c r="AL28"/>
  <c r="AN28" s="1"/>
  <c r="AL27"/>
  <c r="AB27"/>
  <c r="V27"/>
  <c r="S27"/>
  <c r="AN27" s="1"/>
  <c r="AL26"/>
  <c r="V26"/>
  <c r="AB26" s="1"/>
  <c r="S26"/>
  <c r="AL25"/>
  <c r="AL29" s="1"/>
  <c r="V25"/>
  <c r="S25"/>
  <c r="AM22"/>
  <c r="AK22"/>
  <c r="AJ22"/>
  <c r="AI22"/>
  <c r="AH22"/>
  <c r="AG22"/>
  <c r="AD22"/>
  <c r="AC22"/>
  <c r="AA22"/>
  <c r="Z22"/>
  <c r="Y22"/>
  <c r="X22"/>
  <c r="W22"/>
  <c r="U22"/>
  <c r="T22"/>
  <c r="R22"/>
  <c r="Q22"/>
  <c r="P22"/>
  <c r="O22"/>
  <c r="N22"/>
  <c r="M22"/>
  <c r="L22"/>
  <c r="K22"/>
  <c r="J22"/>
  <c r="I22"/>
  <c r="AL21"/>
  <c r="V21"/>
  <c r="AB21" s="1"/>
  <c r="S21"/>
  <c r="AL20"/>
  <c r="V20"/>
  <c r="AB20" s="1"/>
  <c r="S20"/>
  <c r="AL19"/>
  <c r="V19"/>
  <c r="AB19" s="1"/>
  <c r="S19"/>
  <c r="AL18"/>
  <c r="V18"/>
  <c r="AB18" s="1"/>
  <c r="S18"/>
  <c r="AL17"/>
  <c r="AL22" s="1"/>
  <c r="V17"/>
  <c r="S17"/>
  <c r="S22" s="1"/>
  <c r="AL14"/>
  <c r="V14"/>
  <c r="AB14" s="1"/>
  <c r="AM13"/>
  <c r="AK13"/>
  <c r="AJ13"/>
  <c r="AI13"/>
  <c r="AH13"/>
  <c r="AG13"/>
  <c r="AD13"/>
  <c r="AC13"/>
  <c r="AA13"/>
  <c r="Z13"/>
  <c r="Y13"/>
  <c r="X13"/>
  <c r="W13"/>
  <c r="U13"/>
  <c r="T13"/>
  <c r="R13"/>
  <c r="Q13"/>
  <c r="P13"/>
  <c r="O13"/>
  <c r="N13"/>
  <c r="M13"/>
  <c r="L13"/>
  <c r="K13"/>
  <c r="J13"/>
  <c r="I13"/>
  <c r="AL12"/>
  <c r="V12"/>
  <c r="AB12" s="1"/>
  <c r="S12"/>
  <c r="AN12" s="1"/>
  <c r="AL11"/>
  <c r="AB11"/>
  <c r="S11"/>
  <c r="AL10"/>
  <c r="V10"/>
  <c r="AB10" s="1"/>
  <c r="S10"/>
  <c r="AN10" s="1"/>
  <c r="AL9"/>
  <c r="AB9"/>
  <c r="S9"/>
  <c r="AL8"/>
  <c r="V8"/>
  <c r="AB8" s="1"/>
  <c r="S8"/>
  <c r="AN8" s="1"/>
  <c r="AL7"/>
  <c r="V7"/>
  <c r="AB7" s="1"/>
  <c r="S7"/>
  <c r="AL6"/>
  <c r="AL13" s="1"/>
  <c r="V6"/>
  <c r="S6"/>
  <c r="S13" s="1"/>
  <c r="AM29" i="11"/>
  <c r="AL29"/>
  <c r="AK29"/>
  <c r="AJ29"/>
  <c r="AI29"/>
  <c r="AH29"/>
  <c r="AB29"/>
  <c r="AA29"/>
  <c r="Z29"/>
  <c r="Y29"/>
  <c r="X29"/>
  <c r="W29"/>
  <c r="V29"/>
  <c r="U29"/>
  <c r="T29"/>
  <c r="S29"/>
  <c r="AG29"/>
  <c r="AN28"/>
  <c r="AN29" s="1"/>
  <c r="AL28"/>
  <c r="AG52"/>
  <c r="AL20"/>
  <c r="AB20"/>
  <c r="V20"/>
  <c r="S20"/>
  <c r="AO158"/>
  <c r="AL79"/>
  <c r="AG157" i="14" l="1"/>
  <c r="AG160" s="1"/>
  <c r="AN142"/>
  <c r="AN47"/>
  <c r="AN51"/>
  <c r="AN59"/>
  <c r="AN60"/>
  <c r="AN82"/>
  <c r="AN85"/>
  <c r="AN86"/>
  <c r="AN92"/>
  <c r="AN93"/>
  <c r="AN99"/>
  <c r="AN100"/>
  <c r="AN104"/>
  <c r="AN117"/>
  <c r="AN118"/>
  <c r="AN40"/>
  <c r="AN131"/>
  <c r="AN132"/>
  <c r="AN20"/>
  <c r="V29"/>
  <c r="AB32"/>
  <c r="AB35" s="1"/>
  <c r="V69"/>
  <c r="AN41"/>
  <c r="AN43"/>
  <c r="AN53"/>
  <c r="AN64"/>
  <c r="AN67"/>
  <c r="AN68"/>
  <c r="AN78"/>
  <c r="AN102"/>
  <c r="AN107"/>
  <c r="AN108"/>
  <c r="AN113"/>
  <c r="AN114"/>
  <c r="AN121"/>
  <c r="AN122"/>
  <c r="AN135"/>
  <c r="AN136"/>
  <c r="AN138"/>
  <c r="AN150"/>
  <c r="AN151"/>
  <c r="V13"/>
  <c r="AN9"/>
  <c r="AN11"/>
  <c r="V22"/>
  <c r="AN18"/>
  <c r="AN25"/>
  <c r="AB25"/>
  <c r="AL35"/>
  <c r="S69"/>
  <c r="AN49"/>
  <c r="AN50"/>
  <c r="AL52"/>
  <c r="AN52" s="1"/>
  <c r="AN61"/>
  <c r="AN62"/>
  <c r="AN65"/>
  <c r="S144"/>
  <c r="AN76"/>
  <c r="AN80"/>
  <c r="AN87"/>
  <c r="AN90"/>
  <c r="AN94"/>
  <c r="AN97"/>
  <c r="AN105"/>
  <c r="AN109"/>
  <c r="AN111"/>
  <c r="AN115"/>
  <c r="AN119"/>
  <c r="AN123"/>
  <c r="AN127"/>
  <c r="AN129"/>
  <c r="AN133"/>
  <c r="AN139"/>
  <c r="V157"/>
  <c r="AN148"/>
  <c r="AN152"/>
  <c r="AL156"/>
  <c r="AN156" s="1"/>
  <c r="P161"/>
  <c r="R160"/>
  <c r="X160"/>
  <c r="Z160"/>
  <c r="AC160"/>
  <c r="AC161" s="1"/>
  <c r="AL157"/>
  <c r="AL160" s="1"/>
  <c r="O161"/>
  <c r="Q160"/>
  <c r="T160"/>
  <c r="W160"/>
  <c r="Y160"/>
  <c r="AA160"/>
  <c r="AD160"/>
  <c r="AD161" s="1"/>
  <c r="AN7"/>
  <c r="AN19"/>
  <c r="AN21"/>
  <c r="AB29"/>
  <c r="AN26"/>
  <c r="AN29" s="1"/>
  <c r="AN66"/>
  <c r="AN73"/>
  <c r="AN77"/>
  <c r="AN81"/>
  <c r="AN84"/>
  <c r="AN88"/>
  <c r="AN91"/>
  <c r="AN95"/>
  <c r="AN98"/>
  <c r="AN106"/>
  <c r="AN112"/>
  <c r="AN116"/>
  <c r="AN120"/>
  <c r="AN124"/>
  <c r="AN130"/>
  <c r="AN134"/>
  <c r="AN137"/>
  <c r="AN140"/>
  <c r="AN143"/>
  <c r="AN149"/>
  <c r="AN153"/>
  <c r="U160"/>
  <c r="AB6"/>
  <c r="AB13" s="1"/>
  <c r="AB17"/>
  <c r="AB22" s="1"/>
  <c r="S29"/>
  <c r="S35"/>
  <c r="AB38"/>
  <c r="AB69" s="1"/>
  <c r="V83"/>
  <c r="AB83" s="1"/>
  <c r="AN83" s="1"/>
  <c r="S157"/>
  <c r="AN72"/>
  <c r="AB147"/>
  <c r="AB157" s="1"/>
  <c r="AN20" i="11"/>
  <c r="AN32" i="14" l="1"/>
  <c r="AN35" s="1"/>
  <c r="AN38"/>
  <c r="AN17"/>
  <c r="AN22" s="1"/>
  <c r="AN6"/>
  <c r="AN13" s="1"/>
  <c r="V144"/>
  <c r="V160" s="1"/>
  <c r="AN147"/>
  <c r="AN157" s="1"/>
  <c r="AN160" s="1"/>
  <c r="AB144"/>
  <c r="AB160" s="1"/>
  <c r="AE29" i="11" l="1"/>
  <c r="AD29"/>
  <c r="AC29"/>
  <c r="R29"/>
  <c r="Q29"/>
  <c r="P29"/>
  <c r="O29"/>
  <c r="N29"/>
  <c r="M29"/>
  <c r="L29"/>
  <c r="K29"/>
  <c r="J29"/>
  <c r="I29"/>
  <c r="AL27"/>
  <c r="V27"/>
  <c r="AB27" s="1"/>
  <c r="S27"/>
  <c r="AL26"/>
  <c r="V26"/>
  <c r="AB26" s="1"/>
  <c r="S26"/>
  <c r="AL25"/>
  <c r="V25"/>
  <c r="S25"/>
  <c r="AM22"/>
  <c r="AK22"/>
  <c r="AJ22"/>
  <c r="AI22"/>
  <c r="AH22"/>
  <c r="AG22"/>
  <c r="AD22"/>
  <c r="AC22"/>
  <c r="AA22"/>
  <c r="Z22"/>
  <c r="Y22"/>
  <c r="X22"/>
  <c r="W22"/>
  <c r="U22"/>
  <c r="T22"/>
  <c r="R22"/>
  <c r="Q22"/>
  <c r="P22"/>
  <c r="O22"/>
  <c r="N22"/>
  <c r="M22"/>
  <c r="L22"/>
  <c r="K22"/>
  <c r="J22"/>
  <c r="I22"/>
  <c r="AL21"/>
  <c r="V21"/>
  <c r="AB21" s="1"/>
  <c r="S21"/>
  <c r="AL19"/>
  <c r="V19"/>
  <c r="AB19" s="1"/>
  <c r="S19"/>
  <c r="AL18"/>
  <c r="V18"/>
  <c r="AB18" s="1"/>
  <c r="S18"/>
  <c r="AL17"/>
  <c r="V17"/>
  <c r="AB17" s="1"/>
  <c r="S17"/>
  <c r="AB25" l="1"/>
  <c r="AN26"/>
  <c r="AN27"/>
  <c r="AN18"/>
  <c r="S22"/>
  <c r="AL22"/>
  <c r="AN21"/>
  <c r="AB22"/>
  <c r="AN19"/>
  <c r="V22"/>
  <c r="AN17"/>
  <c r="AN25" l="1"/>
  <c r="AN22"/>
  <c r="AF158" l="1"/>
  <c r="AN42"/>
  <c r="AN55"/>
  <c r="AN56"/>
  <c r="V159"/>
  <c r="AM155"/>
  <c r="AK155"/>
  <c r="AJ155"/>
  <c r="AI155"/>
  <c r="AH155"/>
  <c r="AD155"/>
  <c r="AC155"/>
  <c r="AA155"/>
  <c r="Z155"/>
  <c r="Y155"/>
  <c r="X155"/>
  <c r="W155"/>
  <c r="U155"/>
  <c r="T155"/>
  <c r="R155"/>
  <c r="Q155"/>
  <c r="P155"/>
  <c r="O155"/>
  <c r="N155"/>
  <c r="M155"/>
  <c r="L155"/>
  <c r="K155"/>
  <c r="J155"/>
  <c r="I155"/>
  <c r="AG154"/>
  <c r="AL154" s="1"/>
  <c r="V154"/>
  <c r="AB154" s="1"/>
  <c r="AL153"/>
  <c r="V153"/>
  <c r="AB153" s="1"/>
  <c r="S153"/>
  <c r="AL152"/>
  <c r="V152"/>
  <c r="AB152" s="1"/>
  <c r="S152"/>
  <c r="AL151"/>
  <c r="V151"/>
  <c r="AB151" s="1"/>
  <c r="S151"/>
  <c r="AL150"/>
  <c r="V150"/>
  <c r="AB150" s="1"/>
  <c r="S150"/>
  <c r="AL149"/>
  <c r="V149"/>
  <c r="AB149" s="1"/>
  <c r="S149"/>
  <c r="AL148"/>
  <c r="V148"/>
  <c r="AB148" s="1"/>
  <c r="S148"/>
  <c r="AL147"/>
  <c r="V147"/>
  <c r="AB147" s="1"/>
  <c r="S147"/>
  <c r="AL146"/>
  <c r="V146"/>
  <c r="AB146" s="1"/>
  <c r="S146"/>
  <c r="AM35"/>
  <c r="AK35"/>
  <c r="AJ35"/>
  <c r="AI35"/>
  <c r="AH35"/>
  <c r="AG35"/>
  <c r="AD35"/>
  <c r="AC35"/>
  <c r="AA35"/>
  <c r="Z35"/>
  <c r="Y35"/>
  <c r="X35"/>
  <c r="W35"/>
  <c r="U35"/>
  <c r="T35"/>
  <c r="R35"/>
  <c r="Q35"/>
  <c r="P35"/>
  <c r="O35"/>
  <c r="N35"/>
  <c r="M35"/>
  <c r="L35"/>
  <c r="K35"/>
  <c r="J35"/>
  <c r="I35"/>
  <c r="AL34"/>
  <c r="AN34" s="1"/>
  <c r="AL33"/>
  <c r="AN33" s="1"/>
  <c r="AL32"/>
  <c r="V32"/>
  <c r="AB32" s="1"/>
  <c r="S32"/>
  <c r="AE158"/>
  <c r="AM143"/>
  <c r="AK143"/>
  <c r="AJ143"/>
  <c r="AI143"/>
  <c r="AH143"/>
  <c r="AG143"/>
  <c r="AD143"/>
  <c r="AC143"/>
  <c r="AA143"/>
  <c r="Z143"/>
  <c r="Y143"/>
  <c r="X143"/>
  <c r="W143"/>
  <c r="T143"/>
  <c r="R143"/>
  <c r="Q143"/>
  <c r="P143"/>
  <c r="O143"/>
  <c r="N143"/>
  <c r="M143"/>
  <c r="L143"/>
  <c r="K143"/>
  <c r="J143"/>
  <c r="I143"/>
  <c r="AL142"/>
  <c r="V142"/>
  <c r="AB142" s="1"/>
  <c r="S142"/>
  <c r="AL141"/>
  <c r="V141"/>
  <c r="AB141" s="1"/>
  <c r="S141"/>
  <c r="AL140"/>
  <c r="V140"/>
  <c r="AB140" s="1"/>
  <c r="S140"/>
  <c r="AL139"/>
  <c r="V139"/>
  <c r="AB139" s="1"/>
  <c r="S139"/>
  <c r="AL138"/>
  <c r="V138"/>
  <c r="AB138" s="1"/>
  <c r="S138"/>
  <c r="AL137"/>
  <c r="V137"/>
  <c r="AB137" s="1"/>
  <c r="S137"/>
  <c r="AL136"/>
  <c r="V136"/>
  <c r="AB136" s="1"/>
  <c r="S136"/>
  <c r="AL135"/>
  <c r="V135"/>
  <c r="AB135" s="1"/>
  <c r="S135"/>
  <c r="AL134"/>
  <c r="V134"/>
  <c r="AB134" s="1"/>
  <c r="S134"/>
  <c r="AL133"/>
  <c r="V133"/>
  <c r="AB133" s="1"/>
  <c r="S133"/>
  <c r="AL132"/>
  <c r="V132"/>
  <c r="AB132" s="1"/>
  <c r="S132"/>
  <c r="AL131"/>
  <c r="V131"/>
  <c r="AB131" s="1"/>
  <c r="S131"/>
  <c r="AL130"/>
  <c r="V130"/>
  <c r="AB130" s="1"/>
  <c r="S130"/>
  <c r="AL129"/>
  <c r="V129"/>
  <c r="AB129" s="1"/>
  <c r="S129"/>
  <c r="AL128"/>
  <c r="V128"/>
  <c r="AL127"/>
  <c r="V127"/>
  <c r="AB127" s="1"/>
  <c r="S127"/>
  <c r="AL126"/>
  <c r="V126"/>
  <c r="AB126" s="1"/>
  <c r="S126"/>
  <c r="AL125"/>
  <c r="V125"/>
  <c r="AB125" s="1"/>
  <c r="S125"/>
  <c r="AL124"/>
  <c r="V124"/>
  <c r="AB124" s="1"/>
  <c r="S124"/>
  <c r="AL123"/>
  <c r="V123"/>
  <c r="AB123" s="1"/>
  <c r="S123"/>
  <c r="AL122"/>
  <c r="V122"/>
  <c r="AB122" s="1"/>
  <c r="S122"/>
  <c r="AL121"/>
  <c r="V121"/>
  <c r="AB121" s="1"/>
  <c r="S121"/>
  <c r="AL120"/>
  <c r="V120"/>
  <c r="AB120" s="1"/>
  <c r="S120"/>
  <c r="AL119"/>
  <c r="V119"/>
  <c r="AB119" s="1"/>
  <c r="S119"/>
  <c r="AL118"/>
  <c r="V118"/>
  <c r="AB118" s="1"/>
  <c r="S118"/>
  <c r="AL117"/>
  <c r="V117"/>
  <c r="AB117" s="1"/>
  <c r="S117"/>
  <c r="AL116"/>
  <c r="V116"/>
  <c r="AB116" s="1"/>
  <c r="S116"/>
  <c r="AL115"/>
  <c r="V115"/>
  <c r="AB115" s="1"/>
  <c r="S115"/>
  <c r="AL114"/>
  <c r="V114"/>
  <c r="AB114" s="1"/>
  <c r="S114"/>
  <c r="AL113"/>
  <c r="V113"/>
  <c r="AB113" s="1"/>
  <c r="S113"/>
  <c r="AL112"/>
  <c r="V112"/>
  <c r="AB112" s="1"/>
  <c r="S112"/>
  <c r="AL111"/>
  <c r="V111"/>
  <c r="AB111" s="1"/>
  <c r="S111"/>
  <c r="AL110"/>
  <c r="AN110" s="1"/>
  <c r="V110"/>
  <c r="AL109"/>
  <c r="V109"/>
  <c r="AB109" s="1"/>
  <c r="S109"/>
  <c r="AL108"/>
  <c r="V108"/>
  <c r="AB108" s="1"/>
  <c r="S108"/>
  <c r="AL107"/>
  <c r="V107"/>
  <c r="AB107" s="1"/>
  <c r="S107"/>
  <c r="AL106"/>
  <c r="V106"/>
  <c r="AB106" s="1"/>
  <c r="S106"/>
  <c r="AL105"/>
  <c r="V105"/>
  <c r="AB105" s="1"/>
  <c r="S105"/>
  <c r="AL104"/>
  <c r="V104"/>
  <c r="AB104" s="1"/>
  <c r="S104"/>
  <c r="AL103"/>
  <c r="AN103" s="1"/>
  <c r="V103"/>
  <c r="AL102"/>
  <c r="V102"/>
  <c r="AB102" s="1"/>
  <c r="S102"/>
  <c r="AL101"/>
  <c r="AN101" s="1"/>
  <c r="V101"/>
  <c r="AL100"/>
  <c r="V100"/>
  <c r="AB100" s="1"/>
  <c r="S100"/>
  <c r="AL99"/>
  <c r="V99"/>
  <c r="AB99" s="1"/>
  <c r="S99"/>
  <c r="AL98"/>
  <c r="V98"/>
  <c r="AB98" s="1"/>
  <c r="S98"/>
  <c r="AL97"/>
  <c r="V97"/>
  <c r="AB97" s="1"/>
  <c r="S97"/>
  <c r="AL96"/>
  <c r="AN96" s="1"/>
  <c r="AL95"/>
  <c r="V95"/>
  <c r="AB95" s="1"/>
  <c r="S95"/>
  <c r="AL94"/>
  <c r="V94"/>
  <c r="AB94" s="1"/>
  <c r="S94"/>
  <c r="AL93"/>
  <c r="V93"/>
  <c r="AB93" s="1"/>
  <c r="S93"/>
  <c r="AL92"/>
  <c r="V92"/>
  <c r="AB92" s="1"/>
  <c r="S92"/>
  <c r="AL91"/>
  <c r="V91"/>
  <c r="AB91" s="1"/>
  <c r="S91"/>
  <c r="AL90"/>
  <c r="V90"/>
  <c r="AB90" s="1"/>
  <c r="S90"/>
  <c r="AL89"/>
  <c r="V89"/>
  <c r="S89"/>
  <c r="AN89" s="1"/>
  <c r="AL88"/>
  <c r="V88"/>
  <c r="AB88" s="1"/>
  <c r="S88"/>
  <c r="AL87"/>
  <c r="V87"/>
  <c r="AB87" s="1"/>
  <c r="S87"/>
  <c r="AL86"/>
  <c r="V86"/>
  <c r="AB86" s="1"/>
  <c r="S86"/>
  <c r="AL85"/>
  <c r="V85"/>
  <c r="AB85" s="1"/>
  <c r="S85"/>
  <c r="AL84"/>
  <c r="V84"/>
  <c r="AB84" s="1"/>
  <c r="S84"/>
  <c r="AL83"/>
  <c r="U83"/>
  <c r="U143" s="1"/>
  <c r="S83"/>
  <c r="AL82"/>
  <c r="V82"/>
  <c r="AB82" s="1"/>
  <c r="S82"/>
  <c r="AL81"/>
  <c r="V81"/>
  <c r="AB81" s="1"/>
  <c r="S81"/>
  <c r="AL80"/>
  <c r="V80"/>
  <c r="AB80" s="1"/>
  <c r="S80"/>
  <c r="AL78"/>
  <c r="V78"/>
  <c r="AB78" s="1"/>
  <c r="S78"/>
  <c r="AL77"/>
  <c r="V77"/>
  <c r="AB77" s="1"/>
  <c r="S77"/>
  <c r="AL76"/>
  <c r="V76"/>
  <c r="AB76" s="1"/>
  <c r="S76"/>
  <c r="AL75"/>
  <c r="V75"/>
  <c r="AB75" s="1"/>
  <c r="S75"/>
  <c r="AL74"/>
  <c r="V74"/>
  <c r="AB74" s="1"/>
  <c r="S74"/>
  <c r="AL73"/>
  <c r="V73"/>
  <c r="AB73" s="1"/>
  <c r="S73"/>
  <c r="AL72"/>
  <c r="V72"/>
  <c r="AB72" s="1"/>
  <c r="S72"/>
  <c r="AM69"/>
  <c r="AK69"/>
  <c r="AJ69"/>
  <c r="AI69"/>
  <c r="AH69"/>
  <c r="AG69"/>
  <c r="AD69"/>
  <c r="AC69"/>
  <c r="AA69"/>
  <c r="Z69"/>
  <c r="Y69"/>
  <c r="X69"/>
  <c r="W69"/>
  <c r="U69"/>
  <c r="T69"/>
  <c r="R69"/>
  <c r="Q69"/>
  <c r="P69"/>
  <c r="O69"/>
  <c r="N69"/>
  <c r="M69"/>
  <c r="L69"/>
  <c r="K69"/>
  <c r="J69"/>
  <c r="I69"/>
  <c r="AL68"/>
  <c r="V68"/>
  <c r="AB68" s="1"/>
  <c r="S68"/>
  <c r="AL67"/>
  <c r="V67"/>
  <c r="AB67" s="1"/>
  <c r="S67"/>
  <c r="AL66"/>
  <c r="V66"/>
  <c r="AB66" s="1"/>
  <c r="S66"/>
  <c r="AL65"/>
  <c r="AB65"/>
  <c r="AL64"/>
  <c r="V64"/>
  <c r="AB64" s="1"/>
  <c r="S64"/>
  <c r="AL63"/>
  <c r="V63"/>
  <c r="S63"/>
  <c r="AN63" s="1"/>
  <c r="AL62"/>
  <c r="V62"/>
  <c r="AB62" s="1"/>
  <c r="S62"/>
  <c r="AL61"/>
  <c r="V61"/>
  <c r="AB61" s="1"/>
  <c r="AL60"/>
  <c r="V60"/>
  <c r="AB60" s="1"/>
  <c r="S60"/>
  <c r="AL59"/>
  <c r="V59"/>
  <c r="AB59" s="1"/>
  <c r="S59"/>
  <c r="AL58"/>
  <c r="AN58" s="1"/>
  <c r="AL57"/>
  <c r="V57"/>
  <c r="AB57" s="1"/>
  <c r="S57"/>
  <c r="AL54"/>
  <c r="AN54" s="1"/>
  <c r="AL53"/>
  <c r="V53"/>
  <c r="AB53" s="1"/>
  <c r="S53"/>
  <c r="AL52"/>
  <c r="V52"/>
  <c r="AB52" s="1"/>
  <c r="AL51"/>
  <c r="V51"/>
  <c r="AB51" s="1"/>
  <c r="AL50"/>
  <c r="V50"/>
  <c r="AB50" s="1"/>
  <c r="S50"/>
  <c r="AL49"/>
  <c r="V49"/>
  <c r="AB49" s="1"/>
  <c r="AL48"/>
  <c r="V48"/>
  <c r="AB48" s="1"/>
  <c r="S48"/>
  <c r="AL47"/>
  <c r="V47"/>
  <c r="AB47" s="1"/>
  <c r="S47"/>
  <c r="AL46"/>
  <c r="AN46" s="1"/>
  <c r="AL45"/>
  <c r="V45"/>
  <c r="AB45" s="1"/>
  <c r="S45"/>
  <c r="AL44"/>
  <c r="V44"/>
  <c r="AB44" s="1"/>
  <c r="AL43"/>
  <c r="V43"/>
  <c r="AB43" s="1"/>
  <c r="AL41"/>
  <c r="V41"/>
  <c r="AB41" s="1"/>
  <c r="S41"/>
  <c r="AL40"/>
  <c r="V40"/>
  <c r="AB40" s="1"/>
  <c r="AL39"/>
  <c r="AL38"/>
  <c r="V38"/>
  <c r="AB38" s="1"/>
  <c r="S38"/>
  <c r="AL14"/>
  <c r="V14"/>
  <c r="AB14" s="1"/>
  <c r="AM13"/>
  <c r="AK13"/>
  <c r="AJ13"/>
  <c r="AI13"/>
  <c r="AH13"/>
  <c r="AG13"/>
  <c r="AD13"/>
  <c r="AC13"/>
  <c r="AA13"/>
  <c r="Z13"/>
  <c r="Y13"/>
  <c r="X13"/>
  <c r="W13"/>
  <c r="U13"/>
  <c r="T13"/>
  <c r="R13"/>
  <c r="Q13"/>
  <c r="P13"/>
  <c r="O13"/>
  <c r="N13"/>
  <c r="M13"/>
  <c r="L13"/>
  <c r="K13"/>
  <c r="J13"/>
  <c r="I13"/>
  <c r="AL12"/>
  <c r="V12"/>
  <c r="AB12" s="1"/>
  <c r="S12"/>
  <c r="AL11"/>
  <c r="AB11"/>
  <c r="S11"/>
  <c r="AL10"/>
  <c r="V10"/>
  <c r="AB10" s="1"/>
  <c r="S10"/>
  <c r="AL9"/>
  <c r="AB9"/>
  <c r="S9"/>
  <c r="AL8"/>
  <c r="V8"/>
  <c r="AB8" s="1"/>
  <c r="S8"/>
  <c r="AL7"/>
  <c r="V7"/>
  <c r="AB7" s="1"/>
  <c r="S7"/>
  <c r="AL6"/>
  <c r="V6"/>
  <c r="AB6" s="1"/>
  <c r="S6"/>
  <c r="AN308" i="10"/>
  <c r="AL308"/>
  <c r="AM92"/>
  <c r="T158" i="11" l="1"/>
  <c r="U158"/>
  <c r="AI158"/>
  <c r="AK158"/>
  <c r="AH158"/>
  <c r="AJ158"/>
  <c r="AM158"/>
  <c r="AC158"/>
  <c r="AC159" s="1"/>
  <c r="AD158"/>
  <c r="AN40"/>
  <c r="AN7"/>
  <c r="AN10"/>
  <c r="AN11"/>
  <c r="AN12"/>
  <c r="S69"/>
  <c r="AN43"/>
  <c r="AN44"/>
  <c r="AN45"/>
  <c r="AN48"/>
  <c r="AN50"/>
  <c r="AN51"/>
  <c r="AN52"/>
  <c r="AL143"/>
  <c r="AN74"/>
  <c r="AN76"/>
  <c r="AN80"/>
  <c r="AN82"/>
  <c r="AN85"/>
  <c r="AN93"/>
  <c r="AN97"/>
  <c r="AN99"/>
  <c r="AN104"/>
  <c r="AN106"/>
  <c r="AN108"/>
  <c r="AL13"/>
  <c r="V155"/>
  <c r="S13"/>
  <c r="AL155"/>
  <c r="AN53"/>
  <c r="AN57"/>
  <c r="AN68"/>
  <c r="AN90"/>
  <c r="AN111"/>
  <c r="AN113"/>
  <c r="AN116"/>
  <c r="AN117"/>
  <c r="AN118"/>
  <c r="AN120"/>
  <c r="AN122"/>
  <c r="AN124"/>
  <c r="AN127"/>
  <c r="AN130"/>
  <c r="AN132"/>
  <c r="AN134"/>
  <c r="AN135"/>
  <c r="AN138"/>
  <c r="AN140"/>
  <c r="AN142"/>
  <c r="V35"/>
  <c r="AN32"/>
  <c r="AN35" s="1"/>
  <c r="AB155"/>
  <c r="AN146"/>
  <c r="AN147"/>
  <c r="AN148"/>
  <c r="AN149"/>
  <c r="AN154"/>
  <c r="AL69"/>
  <c r="AN6"/>
  <c r="AN8"/>
  <c r="AN9"/>
  <c r="AN38"/>
  <c r="AN41"/>
  <c r="AN47"/>
  <c r="AN49"/>
  <c r="AN72"/>
  <c r="AN73"/>
  <c r="AN75"/>
  <c r="AN78"/>
  <c r="AN81"/>
  <c r="AN84"/>
  <c r="AN86"/>
  <c r="AN87"/>
  <c r="AN88"/>
  <c r="AN91"/>
  <c r="AN92"/>
  <c r="AN94"/>
  <c r="AN95"/>
  <c r="AN107"/>
  <c r="AN109"/>
  <c r="AN59"/>
  <c r="AN61"/>
  <c r="AN62"/>
  <c r="AN64"/>
  <c r="AN65"/>
  <c r="AN66"/>
  <c r="AN67"/>
  <c r="AN112"/>
  <c r="AN114"/>
  <c r="AN115"/>
  <c r="AN119"/>
  <c r="AN121"/>
  <c r="AN123"/>
  <c r="AN125"/>
  <c r="AN126"/>
  <c r="AN128"/>
  <c r="AN129"/>
  <c r="AN131"/>
  <c r="AN133"/>
  <c r="AN136"/>
  <c r="AN137"/>
  <c r="AN139"/>
  <c r="AN141"/>
  <c r="AN150"/>
  <c r="AN151"/>
  <c r="AN152"/>
  <c r="AN153"/>
  <c r="AN60"/>
  <c r="AN77"/>
  <c r="AN98"/>
  <c r="AN100"/>
  <c r="AN102"/>
  <c r="AN105"/>
  <c r="S35"/>
  <c r="AL35"/>
  <c r="V13"/>
  <c r="V69"/>
  <c r="S143"/>
  <c r="V83"/>
  <c r="AB83" s="1"/>
  <c r="AN83" s="1"/>
  <c r="AB35"/>
  <c r="AB13"/>
  <c r="AB69"/>
  <c r="AB143"/>
  <c r="I158"/>
  <c r="K158"/>
  <c r="M158"/>
  <c r="O158"/>
  <c r="O159" s="1"/>
  <c r="Q158"/>
  <c r="W158"/>
  <c r="Y158"/>
  <c r="AA158"/>
  <c r="AD159"/>
  <c r="J158"/>
  <c r="L158"/>
  <c r="N158"/>
  <c r="P158"/>
  <c r="P159" s="1"/>
  <c r="R158"/>
  <c r="X158"/>
  <c r="Z158"/>
  <c r="S155"/>
  <c r="AG155"/>
  <c r="AG158" s="1"/>
  <c r="AK283" i="10"/>
  <c r="AJ283"/>
  <c r="AI283"/>
  <c r="AH283"/>
  <c r="AG283"/>
  <c r="AM283"/>
  <c r="AG310"/>
  <c r="AL310" s="1"/>
  <c r="W310"/>
  <c r="AC310" s="1"/>
  <c r="AL309"/>
  <c r="W309"/>
  <c r="AC309" s="1"/>
  <c r="T309"/>
  <c r="AL241"/>
  <c r="W241"/>
  <c r="T242"/>
  <c r="W242"/>
  <c r="AC242" s="1"/>
  <c r="AL242"/>
  <c r="AL118"/>
  <c r="AB158" i="11" l="1"/>
  <c r="AL158"/>
  <c r="AN155"/>
  <c r="AN69"/>
  <c r="AN13"/>
  <c r="AN143"/>
  <c r="V143"/>
  <c r="V158" s="1"/>
  <c r="AN310" i="10"/>
  <c r="AN309"/>
  <c r="AN242"/>
  <c r="AN241"/>
  <c r="AN158" i="11" l="1"/>
  <c r="AL61" i="10"/>
  <c r="W61"/>
  <c r="AC61" s="1"/>
  <c r="AL47"/>
  <c r="AN47" s="1"/>
  <c r="AN38"/>
  <c r="AL35"/>
  <c r="AN61" l="1"/>
  <c r="AL85"/>
  <c r="AC85"/>
  <c r="AL72"/>
  <c r="AN72" s="1"/>
  <c r="AN68"/>
  <c r="AN67"/>
  <c r="AL66"/>
  <c r="AN66" s="1"/>
  <c r="AN85" l="1"/>
  <c r="AL272"/>
  <c r="W272"/>
  <c r="AC272" s="1"/>
  <c r="AN272" l="1"/>
  <c r="AL282"/>
  <c r="AN282" s="1"/>
  <c r="AL281"/>
  <c r="AN281" s="1"/>
  <c r="AL204" l="1"/>
  <c r="AL173"/>
  <c r="AN173" s="1"/>
  <c r="W173"/>
  <c r="AL168"/>
  <c r="AL162"/>
  <c r="AN162" s="1"/>
  <c r="W162"/>
  <c r="AL159"/>
  <c r="AN159" s="1"/>
  <c r="W159"/>
  <c r="AL150"/>
  <c r="AN150" s="1"/>
  <c r="AL136"/>
  <c r="W136"/>
  <c r="AC136" s="1"/>
  <c r="T136"/>
  <c r="AL133"/>
  <c r="W133"/>
  <c r="T133"/>
  <c r="AN133" s="1"/>
  <c r="V121"/>
  <c r="AN136" l="1"/>
  <c r="AL106"/>
  <c r="W106"/>
  <c r="AC106" s="1"/>
  <c r="T106"/>
  <c r="AL104"/>
  <c r="W104"/>
  <c r="AC104" s="1"/>
  <c r="T104"/>
  <c r="AL246"/>
  <c r="W246"/>
  <c r="AC246" s="1"/>
  <c r="T246"/>
  <c r="AN106" l="1"/>
  <c r="AN104"/>
  <c r="AN246"/>
  <c r="AL245" l="1"/>
  <c r="W245"/>
  <c r="AC245" s="1"/>
  <c r="T245"/>
  <c r="AL237"/>
  <c r="W237"/>
  <c r="AC237" s="1"/>
  <c r="T237"/>
  <c r="AL307"/>
  <c r="W307"/>
  <c r="AC307" s="1"/>
  <c r="T307"/>
  <c r="AL306"/>
  <c r="W306"/>
  <c r="AC306" s="1"/>
  <c r="T306"/>
  <c r="AL271"/>
  <c r="W271"/>
  <c r="AC271" s="1"/>
  <c r="T271"/>
  <c r="AN245" l="1"/>
  <c r="AN237"/>
  <c r="AN307"/>
  <c r="AN306"/>
  <c r="AN271"/>
  <c r="W33"/>
  <c r="W305"/>
  <c r="W29" l="1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0"/>
  <c r="W279"/>
  <c r="W278"/>
  <c r="W277"/>
  <c r="W270"/>
  <c r="W269"/>
  <c r="W268"/>
  <c r="W267"/>
  <c r="W266"/>
  <c r="W265"/>
  <c r="W264"/>
  <c r="W263"/>
  <c r="W262"/>
  <c r="W261"/>
  <c r="W260"/>
  <c r="W259"/>
  <c r="W258"/>
  <c r="W257"/>
  <c r="W252"/>
  <c r="W247"/>
  <c r="W244"/>
  <c r="W243"/>
  <c r="W240"/>
  <c r="W239"/>
  <c r="W238"/>
  <c r="W236"/>
  <c r="W235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2"/>
  <c r="W171"/>
  <c r="W170"/>
  <c r="W169"/>
  <c r="W168"/>
  <c r="W167"/>
  <c r="W166"/>
  <c r="W165"/>
  <c r="W164"/>
  <c r="W163"/>
  <c r="W161"/>
  <c r="W160"/>
  <c r="W158"/>
  <c r="W157"/>
  <c r="W156"/>
  <c r="W155"/>
  <c r="W154"/>
  <c r="W153"/>
  <c r="W152"/>
  <c r="W151"/>
  <c r="W149"/>
  <c r="W148"/>
  <c r="W147"/>
  <c r="W146"/>
  <c r="W145"/>
  <c r="W144"/>
  <c r="W143"/>
  <c r="W142"/>
  <c r="W141"/>
  <c r="W140"/>
  <c r="W139"/>
  <c r="W138"/>
  <c r="W137"/>
  <c r="W135"/>
  <c r="W134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5"/>
  <c r="W103"/>
  <c r="W102"/>
  <c r="W101"/>
  <c r="W100"/>
  <c r="W99"/>
  <c r="W98"/>
  <c r="W97"/>
  <c r="W96"/>
  <c r="W95"/>
  <c r="W91"/>
  <c r="W90"/>
  <c r="W89"/>
  <c r="W88"/>
  <c r="W87"/>
  <c r="W86"/>
  <c r="W84"/>
  <c r="W83"/>
  <c r="W82"/>
  <c r="W81"/>
  <c r="W80"/>
  <c r="W79"/>
  <c r="W78"/>
  <c r="W77"/>
  <c r="W76"/>
  <c r="W75"/>
  <c r="W74"/>
  <c r="W73"/>
  <c r="W71"/>
  <c r="W70"/>
  <c r="W69"/>
  <c r="W65"/>
  <c r="W64"/>
  <c r="W63"/>
  <c r="W62"/>
  <c r="W60"/>
  <c r="W59"/>
  <c r="W58"/>
  <c r="W57"/>
  <c r="W56"/>
  <c r="W55"/>
  <c r="W54"/>
  <c r="W53"/>
  <c r="W52"/>
  <c r="W51"/>
  <c r="W50"/>
  <c r="W49"/>
  <c r="W48"/>
  <c r="W46"/>
  <c r="W45"/>
  <c r="W44"/>
  <c r="W43"/>
  <c r="W42"/>
  <c r="W41"/>
  <c r="W40"/>
  <c r="W39"/>
  <c r="W37"/>
  <c r="W36"/>
  <c r="W34"/>
  <c r="W27"/>
  <c r="W26"/>
  <c r="W24"/>
  <c r="W23"/>
  <c r="W22"/>
  <c r="W21"/>
  <c r="W20"/>
  <c r="W19"/>
  <c r="W18"/>
  <c r="W17"/>
  <c r="W16"/>
  <c r="W15"/>
  <c r="W13"/>
  <c r="W12"/>
  <c r="W11"/>
  <c r="W10"/>
  <c r="W9"/>
  <c r="W8"/>
  <c r="W7"/>
  <c r="W6"/>
  <c r="V311"/>
  <c r="V283"/>
  <c r="V253"/>
  <c r="V248"/>
  <c r="V231"/>
  <c r="V92"/>
  <c r="V28"/>
  <c r="AL279" l="1"/>
  <c r="AC279"/>
  <c r="T279"/>
  <c r="AN279" l="1"/>
  <c r="AC280"/>
  <c r="AC269"/>
  <c r="AC238"/>
  <c r="AC225"/>
  <c r="AC131"/>
  <c r="AC187"/>
  <c r="AC186"/>
  <c r="AC160"/>
  <c r="AC105"/>
  <c r="AC29"/>
  <c r="AC270"/>
  <c r="AC139"/>
  <c r="AC43"/>
  <c r="U28"/>
  <c r="U92"/>
  <c r="U231"/>
  <c r="U248"/>
  <c r="U253"/>
  <c r="U283"/>
  <c r="U311"/>
  <c r="U318"/>
  <c r="AC14" l="1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0"/>
  <c r="T278"/>
  <c r="T270"/>
  <c r="T269"/>
  <c r="T268"/>
  <c r="T267"/>
  <c r="T266"/>
  <c r="T265"/>
  <c r="T264"/>
  <c r="T263"/>
  <c r="T262"/>
  <c r="T261"/>
  <c r="T260"/>
  <c r="T259"/>
  <c r="T258"/>
  <c r="T257"/>
  <c r="T244"/>
  <c r="T243"/>
  <c r="T240"/>
  <c r="T239"/>
  <c r="T238"/>
  <c r="T236"/>
  <c r="T235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2"/>
  <c r="T171"/>
  <c r="T170"/>
  <c r="T169"/>
  <c r="T168"/>
  <c r="T167"/>
  <c r="T166"/>
  <c r="T165"/>
  <c r="T164"/>
  <c r="T163"/>
  <c r="T161"/>
  <c r="T160"/>
  <c r="T158"/>
  <c r="T157"/>
  <c r="T156"/>
  <c r="T155"/>
  <c r="T154"/>
  <c r="T153"/>
  <c r="T152"/>
  <c r="T151"/>
  <c r="T149"/>
  <c r="T148"/>
  <c r="T147"/>
  <c r="T146"/>
  <c r="T145"/>
  <c r="T144"/>
  <c r="T143"/>
  <c r="T142"/>
  <c r="T141"/>
  <c r="T140"/>
  <c r="T139"/>
  <c r="T138"/>
  <c r="T137"/>
  <c r="T135"/>
  <c r="T134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5"/>
  <c r="T103"/>
  <c r="T102"/>
  <c r="T101"/>
  <c r="T100"/>
  <c r="T99"/>
  <c r="T98"/>
  <c r="T97"/>
  <c r="T96"/>
  <c r="T95"/>
  <c r="T89"/>
  <c r="T88"/>
  <c r="T87"/>
  <c r="T86"/>
  <c r="T84"/>
  <c r="T83"/>
  <c r="T82"/>
  <c r="T81"/>
  <c r="T80"/>
  <c r="T79"/>
  <c r="T78"/>
  <c r="T77"/>
  <c r="T75"/>
  <c r="T74"/>
  <c r="T73"/>
  <c r="T71"/>
  <c r="T70"/>
  <c r="T69"/>
  <c r="T65"/>
  <c r="T64"/>
  <c r="T62"/>
  <c r="T60"/>
  <c r="T59"/>
  <c r="T58"/>
  <c r="T57"/>
  <c r="T56"/>
  <c r="T55"/>
  <c r="T54"/>
  <c r="T53"/>
  <c r="T52"/>
  <c r="T50"/>
  <c r="T49"/>
  <c r="T48"/>
  <c r="T46"/>
  <c r="T45"/>
  <c r="T44"/>
  <c r="T43"/>
  <c r="T41"/>
  <c r="T39"/>
  <c r="T37"/>
  <c r="T34"/>
  <c r="T33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R311"/>
  <c r="R283"/>
  <c r="R253"/>
  <c r="R248"/>
  <c r="R231"/>
  <c r="R92"/>
  <c r="R28"/>
  <c r="AJ311"/>
  <c r="AJ253"/>
  <c r="AJ248"/>
  <c r="AJ231"/>
  <c r="AJ92"/>
  <c r="AJ28"/>
  <c r="AI311"/>
  <c r="AI253"/>
  <c r="AI248"/>
  <c r="AI231"/>
  <c r="AI92"/>
  <c r="AI28"/>
  <c r="AH311"/>
  <c r="AH253"/>
  <c r="AH248"/>
  <c r="AH231"/>
  <c r="AH92"/>
  <c r="AH28"/>
  <c r="AG311"/>
  <c r="AG253"/>
  <c r="AG248"/>
  <c r="AG231"/>
  <c r="AG92"/>
  <c r="AG28"/>
  <c r="AL29" l="1"/>
  <c r="AL280"/>
  <c r="AL270"/>
  <c r="AL247"/>
  <c r="AC247"/>
  <c r="T247"/>
  <c r="AL238"/>
  <c r="AL225"/>
  <c r="AL187"/>
  <c r="AL186"/>
  <c r="AL160"/>
  <c r="AL139"/>
  <c r="AL105"/>
  <c r="AL78"/>
  <c r="AL43"/>
  <c r="AL14"/>
  <c r="AN78" l="1"/>
  <c r="AN131"/>
  <c r="AN160"/>
  <c r="AN187"/>
  <c r="AN238"/>
  <c r="AN14"/>
  <c r="AN270"/>
  <c r="AN105"/>
  <c r="AN139"/>
  <c r="AN186"/>
  <c r="AN225"/>
  <c r="AN247"/>
  <c r="AN43"/>
  <c r="AN280"/>
  <c r="AC152"/>
  <c r="W320"/>
  <c r="AK28" l="1"/>
  <c r="AL7"/>
  <c r="AL11"/>
  <c r="AL12"/>
  <c r="AL13"/>
  <c r="AL15"/>
  <c r="AL16"/>
  <c r="AL17"/>
  <c r="AL18"/>
  <c r="AL19"/>
  <c r="AL20"/>
  <c r="AL21"/>
  <c r="AL22"/>
  <c r="AL23"/>
  <c r="AL24"/>
  <c r="AL25"/>
  <c r="AL26"/>
  <c r="AL27"/>
  <c r="AL34"/>
  <c r="AL36"/>
  <c r="AL37"/>
  <c r="AL39"/>
  <c r="AL40"/>
  <c r="AL42"/>
  <c r="AL44"/>
  <c r="AC292"/>
  <c r="AC230"/>
  <c r="AC229"/>
  <c r="AC228"/>
  <c r="AC227"/>
  <c r="AC226"/>
  <c r="AC224"/>
  <c r="AC223"/>
  <c r="AC222"/>
  <c r="AC221"/>
  <c r="AC220"/>
  <c r="AC219"/>
  <c r="AC218"/>
  <c r="AC217"/>
  <c r="AC216"/>
  <c r="AC215"/>
  <c r="AC214"/>
  <c r="AC213"/>
  <c r="AC212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9"/>
  <c r="AC188"/>
  <c r="AC185"/>
  <c r="AC184"/>
  <c r="AC183"/>
  <c r="AC182"/>
  <c r="AC181"/>
  <c r="AC180"/>
  <c r="AC179"/>
  <c r="AC178"/>
  <c r="AC177"/>
  <c r="AC176"/>
  <c r="AC175"/>
  <c r="AC174"/>
  <c r="AC172"/>
  <c r="AC171"/>
  <c r="AC170"/>
  <c r="AC169"/>
  <c r="AC168"/>
  <c r="AC167"/>
  <c r="AC166"/>
  <c r="AC165"/>
  <c r="AC164"/>
  <c r="AC163"/>
  <c r="AC161"/>
  <c r="AC158"/>
  <c r="AC157"/>
  <c r="AC156"/>
  <c r="AC155"/>
  <c r="AC154"/>
  <c r="AC153"/>
  <c r="AC151"/>
  <c r="AC149"/>
  <c r="AC148"/>
  <c r="AC147"/>
  <c r="AC146"/>
  <c r="AC145"/>
  <c r="AC144"/>
  <c r="AC143"/>
  <c r="AC142"/>
  <c r="AC141"/>
  <c r="AC140"/>
  <c r="AC138"/>
  <c r="AC137"/>
  <c r="AC135"/>
  <c r="AC134"/>
  <c r="AC132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3"/>
  <c r="AC102"/>
  <c r="AC101"/>
  <c r="AC100"/>
  <c r="AC99"/>
  <c r="AC98"/>
  <c r="AC97"/>
  <c r="AC89"/>
  <c r="AC88"/>
  <c r="AC87"/>
  <c r="AC86"/>
  <c r="AC84"/>
  <c r="AC83"/>
  <c r="AC82"/>
  <c r="AC81"/>
  <c r="AC80"/>
  <c r="AC79"/>
  <c r="AC77"/>
  <c r="AC76"/>
  <c r="AC75"/>
  <c r="AC74"/>
  <c r="AC73"/>
  <c r="AC71"/>
  <c r="AC70"/>
  <c r="AC69"/>
  <c r="AC65"/>
  <c r="AC64"/>
  <c r="AC63"/>
  <c r="AC62"/>
  <c r="AC60"/>
  <c r="AC59"/>
  <c r="AC58"/>
  <c r="AC57"/>
  <c r="AC56"/>
  <c r="AC55"/>
  <c r="AC54"/>
  <c r="AC53"/>
  <c r="AC52"/>
  <c r="AC51"/>
  <c r="AC50"/>
  <c r="AC49"/>
  <c r="AC48"/>
  <c r="AC46"/>
  <c r="AC45"/>
  <c r="AC44"/>
  <c r="AC42"/>
  <c r="AC41"/>
  <c r="AC40"/>
  <c r="AC39"/>
  <c r="AC37"/>
  <c r="AC36"/>
  <c r="AC26"/>
  <c r="AC25"/>
  <c r="AC24"/>
  <c r="AC23"/>
  <c r="AC22"/>
  <c r="AC21"/>
  <c r="AC20"/>
  <c r="AC19"/>
  <c r="AC18"/>
  <c r="AC17"/>
  <c r="AC16"/>
  <c r="AC15"/>
  <c r="AC13"/>
  <c r="AC12"/>
  <c r="AC11"/>
  <c r="AC10"/>
  <c r="AC9"/>
  <c r="AC8"/>
  <c r="S231"/>
  <c r="T252"/>
  <c r="S248"/>
  <c r="S253"/>
  <c r="S311"/>
  <c r="S283"/>
  <c r="T277"/>
  <c r="S92"/>
  <c r="T91"/>
  <c r="T90"/>
  <c r="S28"/>
  <c r="T27"/>
  <c r="T26"/>
  <c r="T7"/>
  <c r="T6"/>
  <c r="AL230" l="1"/>
  <c r="AL229"/>
  <c r="AL228"/>
  <c r="AL202"/>
  <c r="AL197"/>
  <c r="AL193"/>
  <c r="AL178"/>
  <c r="AL175"/>
  <c r="AL171"/>
  <c r="AL170"/>
  <c r="AL169"/>
  <c r="AN169" s="1"/>
  <c r="AL156"/>
  <c r="AL157"/>
  <c r="AL144"/>
  <c r="AL142"/>
  <c r="AL114"/>
  <c r="AL102"/>
  <c r="AL99"/>
  <c r="AL98"/>
  <c r="AN157" l="1"/>
  <c r="AN229"/>
  <c r="AN99"/>
  <c r="AN114"/>
  <c r="AN144"/>
  <c r="AN168"/>
  <c r="AN170"/>
  <c r="AN175"/>
  <c r="AN193"/>
  <c r="AN202"/>
  <c r="AN98"/>
  <c r="AN102"/>
  <c r="AN142"/>
  <c r="AN230"/>
  <c r="AN156"/>
  <c r="AN171"/>
  <c r="AN178"/>
  <c r="AN197"/>
  <c r="AL48"/>
  <c r="AN48" l="1"/>
  <c r="AN25"/>
  <c r="AL244" l="1"/>
  <c r="AL235"/>
  <c r="AC235"/>
  <c r="AL236"/>
  <c r="AC236"/>
  <c r="AL292"/>
  <c r="AC244" l="1"/>
  <c r="AN244" s="1"/>
  <c r="AN235"/>
  <c r="AN236"/>
  <c r="AN292"/>
  <c r="AC305"/>
  <c r="AC304"/>
  <c r="AC303"/>
  <c r="AC302"/>
  <c r="AC301"/>
  <c r="AC300"/>
  <c r="AC299"/>
  <c r="AC298"/>
  <c r="AC297"/>
  <c r="AC296"/>
  <c r="AC295"/>
  <c r="AC294"/>
  <c r="AC268"/>
  <c r="AC267"/>
  <c r="AC260"/>
  <c r="AC259"/>
  <c r="AC96"/>
  <c r="AC91"/>
  <c r="AC90"/>
  <c r="AC34"/>
  <c r="P315"/>
  <c r="P319" s="1"/>
  <c r="P311"/>
  <c r="P283"/>
  <c r="P253"/>
  <c r="P248"/>
  <c r="P231"/>
  <c r="P92"/>
  <c r="P28"/>
  <c r="AL64"/>
  <c r="AL190"/>
  <c r="AL189"/>
  <c r="AL184"/>
  <c r="AL182"/>
  <c r="AL165"/>
  <c r="AL163"/>
  <c r="AL147"/>
  <c r="AL141"/>
  <c r="AL137"/>
  <c r="AL113"/>
  <c r="AL103"/>
  <c r="AL96"/>
  <c r="AL269"/>
  <c r="AL268"/>
  <c r="AL260"/>
  <c r="AL259"/>
  <c r="AL89"/>
  <c r="AL74"/>
  <c r="AL65"/>
  <c r="AL59"/>
  <c r="AL90"/>
  <c r="AL51"/>
  <c r="AL50"/>
  <c r="AN259" l="1"/>
  <c r="AN268"/>
  <c r="AN59"/>
  <c r="AN96"/>
  <c r="AN141"/>
  <c r="AN163"/>
  <c r="AN182"/>
  <c r="AN189"/>
  <c r="AN64"/>
  <c r="AN269"/>
  <c r="AN74"/>
  <c r="AN113"/>
  <c r="AN90"/>
  <c r="AN65"/>
  <c r="AN260"/>
  <c r="AN103"/>
  <c r="AN137"/>
  <c r="AN165"/>
  <c r="AN50"/>
  <c r="AN51"/>
  <c r="AN89"/>
  <c r="AN147"/>
  <c r="AN184"/>
  <c r="AN190"/>
  <c r="AL294"/>
  <c r="AN294" l="1"/>
  <c r="AL305"/>
  <c r="T305"/>
  <c r="AN305" l="1"/>
  <c r="AC288"/>
  <c r="Q319"/>
  <c r="Q311"/>
  <c r="Q283"/>
  <c r="Q253"/>
  <c r="Q248"/>
  <c r="Q231"/>
  <c r="Q92"/>
  <c r="Q28"/>
  <c r="O315"/>
  <c r="O311"/>
  <c r="O283"/>
  <c r="O253"/>
  <c r="O248"/>
  <c r="O231"/>
  <c r="O92"/>
  <c r="O28"/>
  <c r="AL252"/>
  <c r="AE311" l="1"/>
  <c r="AL301" l="1"/>
  <c r="AN301" s="1"/>
  <c r="AL288"/>
  <c r="AN288" s="1"/>
  <c r="AL210"/>
  <c r="AN210" s="1"/>
  <c r="AL208"/>
  <c r="AN208" s="1"/>
  <c r="AL196"/>
  <c r="AN196" s="1"/>
  <c r="AL164"/>
  <c r="AN164" s="1"/>
  <c r="AL153"/>
  <c r="AN153" s="1"/>
  <c r="AL149"/>
  <c r="AN149" s="1"/>
  <c r="AL125"/>
  <c r="AN125" s="1"/>
  <c r="AL119"/>
  <c r="AN119" s="1"/>
  <c r="AL53"/>
  <c r="AN53" s="1"/>
  <c r="AL267"/>
  <c r="AN267" s="1"/>
  <c r="AN18"/>
  <c r="AD319" l="1"/>
  <c r="AD311"/>
  <c r="AD283"/>
  <c r="AD253"/>
  <c r="AD248"/>
  <c r="AD231"/>
  <c r="AD92"/>
  <c r="AD28"/>
  <c r="T311"/>
  <c r="T283"/>
  <c r="T253"/>
  <c r="T248"/>
  <c r="T231"/>
  <c r="T92"/>
  <c r="T28"/>
  <c r="AE231"/>
  <c r="AB231"/>
  <c r="AA231"/>
  <c r="Z231"/>
  <c r="Y231"/>
  <c r="X231"/>
  <c r="J311" l="1"/>
  <c r="J283"/>
  <c r="J253"/>
  <c r="J92"/>
  <c r="J28"/>
  <c r="AC266"/>
  <c r="AC265"/>
  <c r="AC264"/>
  <c r="AC263"/>
  <c r="AC262"/>
  <c r="AC261"/>
  <c r="AC258"/>
  <c r="AC257"/>
  <c r="AC95"/>
  <c r="AC231" s="1"/>
  <c r="AL297"/>
  <c r="AM311"/>
  <c r="AK311"/>
  <c r="AE319"/>
  <c r="AL264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L83"/>
  <c r="AL81"/>
  <c r="AL80"/>
  <c r="AL62"/>
  <c r="AL55"/>
  <c r="AL41"/>
  <c r="AL46"/>
  <c r="AL52"/>
  <c r="AL57"/>
  <c r="AN57" s="1"/>
  <c r="AL58"/>
  <c r="AL60"/>
  <c r="AL70"/>
  <c r="AL76"/>
  <c r="AN76" s="1"/>
  <c r="AL77"/>
  <c r="AL79"/>
  <c r="AL82"/>
  <c r="AL84"/>
  <c r="AL87"/>
  <c r="AL88"/>
  <c r="AL33"/>
  <c r="AL45"/>
  <c r="AL49"/>
  <c r="AL54"/>
  <c r="AL56"/>
  <c r="AL63"/>
  <c r="AN63" s="1"/>
  <c r="AL69"/>
  <c r="AL71"/>
  <c r="AL75"/>
  <c r="AL86"/>
  <c r="AL91"/>
  <c r="AK92"/>
  <c r="AM253"/>
  <c r="AM248"/>
  <c r="AM231"/>
  <c r="AM28"/>
  <c r="AL262"/>
  <c r="AL257"/>
  <c r="AL258"/>
  <c r="AL261"/>
  <c r="AL263"/>
  <c r="AL265"/>
  <c r="AL266"/>
  <c r="AL287"/>
  <c r="AL289"/>
  <c r="AL290"/>
  <c r="AL291"/>
  <c r="AL293"/>
  <c r="AL295"/>
  <c r="AL296"/>
  <c r="AL298"/>
  <c r="AN298" s="1"/>
  <c r="AL299"/>
  <c r="AN299" s="1"/>
  <c r="AL300"/>
  <c r="AN300" s="1"/>
  <c r="AL302"/>
  <c r="AN302" s="1"/>
  <c r="AL303"/>
  <c r="AN303" s="1"/>
  <c r="AL304"/>
  <c r="AN304" s="1"/>
  <c r="AL277"/>
  <c r="AL278"/>
  <c r="AL239"/>
  <c r="AL240"/>
  <c r="AL243"/>
  <c r="AL95"/>
  <c r="AL97"/>
  <c r="AL100"/>
  <c r="AL101"/>
  <c r="AL107"/>
  <c r="AL108"/>
  <c r="AL109"/>
  <c r="AL110"/>
  <c r="AL111"/>
  <c r="AL112"/>
  <c r="AL115"/>
  <c r="AL116"/>
  <c r="AL117"/>
  <c r="AL120"/>
  <c r="AL121"/>
  <c r="AL122"/>
  <c r="AL123"/>
  <c r="AL124"/>
  <c r="AL126"/>
  <c r="AL127"/>
  <c r="AL128"/>
  <c r="AL129"/>
  <c r="AL130"/>
  <c r="AL132"/>
  <c r="AL134"/>
  <c r="AL135"/>
  <c r="AL138"/>
  <c r="AL140"/>
  <c r="AL143"/>
  <c r="AL145"/>
  <c r="AL146"/>
  <c r="AL148"/>
  <c r="AL151"/>
  <c r="AL152"/>
  <c r="AL154"/>
  <c r="AL155"/>
  <c r="AL158"/>
  <c r="AL161"/>
  <c r="AL166"/>
  <c r="AL167"/>
  <c r="AL172"/>
  <c r="AL174"/>
  <c r="AL176"/>
  <c r="AL177"/>
  <c r="AL179"/>
  <c r="AL180"/>
  <c r="AL181"/>
  <c r="AL183"/>
  <c r="AL185"/>
  <c r="AL188"/>
  <c r="AL191"/>
  <c r="AL192"/>
  <c r="AL194"/>
  <c r="AL195"/>
  <c r="AL198"/>
  <c r="AL199"/>
  <c r="AL200"/>
  <c r="AL201"/>
  <c r="AL203"/>
  <c r="AL205"/>
  <c r="AL206"/>
  <c r="AL207"/>
  <c r="AL209"/>
  <c r="AL211"/>
  <c r="AL212"/>
  <c r="AL213"/>
  <c r="AL214"/>
  <c r="AL215"/>
  <c r="AL216"/>
  <c r="AL217"/>
  <c r="AL218"/>
  <c r="AL219"/>
  <c r="AL220"/>
  <c r="AL221"/>
  <c r="AL222"/>
  <c r="AL223"/>
  <c r="AL224"/>
  <c r="AL226"/>
  <c r="AL227"/>
  <c r="AL6"/>
  <c r="AL8"/>
  <c r="AN8" s="1"/>
  <c r="AL9"/>
  <c r="AL10"/>
  <c r="AN17"/>
  <c r="AN19"/>
  <c r="AK253"/>
  <c r="AL253" s="1"/>
  <c r="AK248"/>
  <c r="AK231"/>
  <c r="N92"/>
  <c r="N311"/>
  <c r="N283"/>
  <c r="N253"/>
  <c r="N248"/>
  <c r="N231"/>
  <c r="N28"/>
  <c r="AN295"/>
  <c r="AC293"/>
  <c r="AC239"/>
  <c r="AE28"/>
  <c r="AE92"/>
  <c r="AE248"/>
  <c r="AE253"/>
  <c r="AE283"/>
  <c r="AC287"/>
  <c r="AN26"/>
  <c r="AN24"/>
  <c r="AN23"/>
  <c r="AN22"/>
  <c r="AN21"/>
  <c r="AN20"/>
  <c r="AN16"/>
  <c r="AN15"/>
  <c r="AN13"/>
  <c r="AN12"/>
  <c r="AN11"/>
  <c r="AN9"/>
  <c r="AC6"/>
  <c r="AB311"/>
  <c r="AB283"/>
  <c r="AB253"/>
  <c r="AB248"/>
  <c r="AB92"/>
  <c r="AB28"/>
  <c r="M311"/>
  <c r="M28"/>
  <c r="M92"/>
  <c r="M231"/>
  <c r="M248"/>
  <c r="M253"/>
  <c r="M283"/>
  <c r="AA311"/>
  <c r="Z311"/>
  <c r="Y311"/>
  <c r="X311"/>
  <c r="AA283"/>
  <c r="Z283"/>
  <c r="Y283"/>
  <c r="X283"/>
  <c r="AA253"/>
  <c r="Z253"/>
  <c r="Y253"/>
  <c r="X253"/>
  <c r="AA248"/>
  <c r="Z248"/>
  <c r="Y248"/>
  <c r="X248"/>
  <c r="AA92"/>
  <c r="Z92"/>
  <c r="Y92"/>
  <c r="X92"/>
  <c r="AA28"/>
  <c r="Z28"/>
  <c r="Y28"/>
  <c r="X28"/>
  <c r="L28"/>
  <c r="L92"/>
  <c r="L311"/>
  <c r="L283"/>
  <c r="L253"/>
  <c r="L248"/>
  <c r="L231"/>
  <c r="J248"/>
  <c r="K248"/>
  <c r="J231"/>
  <c r="K231"/>
  <c r="K311"/>
  <c r="K283"/>
  <c r="K253"/>
  <c r="K92"/>
  <c r="K28"/>
  <c r="AL283" l="1"/>
  <c r="AL311"/>
  <c r="AL28"/>
  <c r="W92"/>
  <c r="AC33"/>
  <c r="AC92" s="1"/>
  <c r="AC278"/>
  <c r="AN278" s="1"/>
  <c r="AC289"/>
  <c r="AN289" s="1"/>
  <c r="AC27"/>
  <c r="AN27" s="1"/>
  <c r="AC290"/>
  <c r="AN290" s="1"/>
  <c r="AC291"/>
  <c r="AC277"/>
  <c r="AC7"/>
  <c r="AN7" s="1"/>
  <c r="AC243"/>
  <c r="AN243" s="1"/>
  <c r="W253"/>
  <c r="AC253"/>
  <c r="W283"/>
  <c r="AN10"/>
  <c r="AN293"/>
  <c r="AN239"/>
  <c r="AL231"/>
  <c r="W248"/>
  <c r="W311"/>
  <c r="W28"/>
  <c r="AL248"/>
  <c r="A23"/>
  <c r="A24" s="1"/>
  <c r="A25" s="1"/>
  <c r="A26" s="1"/>
  <c r="A27" s="1"/>
  <c r="A28" s="1"/>
  <c r="AN34"/>
  <c r="AN36"/>
  <c r="AN37"/>
  <c r="AN39"/>
  <c r="AN40"/>
  <c r="AN41"/>
  <c r="AN42"/>
  <c r="AN44"/>
  <c r="AN45"/>
  <c r="AN46"/>
  <c r="AN49"/>
  <c r="AN52"/>
  <c r="AN54"/>
  <c r="AN55"/>
  <c r="AN56"/>
  <c r="AN58"/>
  <c r="AN60"/>
  <c r="AN62"/>
  <c r="AN69"/>
  <c r="AN70"/>
  <c r="AN71"/>
  <c r="AN75"/>
  <c r="AN77"/>
  <c r="AN79"/>
  <c r="AN80"/>
  <c r="AN81"/>
  <c r="AN82"/>
  <c r="AN83"/>
  <c r="AN84"/>
  <c r="AN86"/>
  <c r="AN87"/>
  <c r="AN88"/>
  <c r="AN91"/>
  <c r="AN97"/>
  <c r="AN100"/>
  <c r="AN101"/>
  <c r="AN107"/>
  <c r="AN108"/>
  <c r="AN109"/>
  <c r="AN110"/>
  <c r="AN111"/>
  <c r="AN115"/>
  <c r="AN116"/>
  <c r="AN117"/>
  <c r="AN118"/>
  <c r="AN120"/>
  <c r="AN121"/>
  <c r="AN122"/>
  <c r="AN123"/>
  <c r="AN124"/>
  <c r="AN126"/>
  <c r="AN127"/>
  <c r="AN128"/>
  <c r="AN129"/>
  <c r="AN130"/>
  <c r="AN132"/>
  <c r="AN134"/>
  <c r="AN135"/>
  <c r="AN138"/>
  <c r="AN140"/>
  <c r="AN143"/>
  <c r="AN145"/>
  <c r="AN146"/>
  <c r="AN148"/>
  <c r="AN151"/>
  <c r="AN152"/>
  <c r="AN154"/>
  <c r="AN155"/>
  <c r="AN158"/>
  <c r="AN161"/>
  <c r="AN166"/>
  <c r="AN167"/>
  <c r="AN172"/>
  <c r="AN174"/>
  <c r="AN176"/>
  <c r="AN177"/>
  <c r="AN179"/>
  <c r="AN180"/>
  <c r="AN181"/>
  <c r="AN183"/>
  <c r="AN185"/>
  <c r="AN188"/>
  <c r="AN191"/>
  <c r="AN192"/>
  <c r="AN194"/>
  <c r="AN195"/>
  <c r="AN198"/>
  <c r="AN199"/>
  <c r="AN200"/>
  <c r="AN201"/>
  <c r="AN203"/>
  <c r="AN204"/>
  <c r="AN205"/>
  <c r="AN206"/>
  <c r="AN207"/>
  <c r="AN209"/>
  <c r="AN211"/>
  <c r="AN212"/>
  <c r="AN213"/>
  <c r="AN214"/>
  <c r="AN215"/>
  <c r="AN216"/>
  <c r="AN217"/>
  <c r="AN218"/>
  <c r="AN219"/>
  <c r="AN220"/>
  <c r="AN221"/>
  <c r="AN222"/>
  <c r="AN223"/>
  <c r="AN224"/>
  <c r="AN226"/>
  <c r="AN227"/>
  <c r="AN257"/>
  <c r="AN258"/>
  <c r="AN261"/>
  <c r="AN262"/>
  <c r="AN263"/>
  <c r="AN264"/>
  <c r="AN265"/>
  <c r="AN266"/>
  <c r="AN296"/>
  <c r="AN297"/>
  <c r="AN6"/>
  <c r="AN287"/>
  <c r="AN95"/>
  <c r="AL73"/>
  <c r="AL92" s="1"/>
  <c r="W231"/>
  <c r="AN33" l="1"/>
  <c r="AC283"/>
  <c r="AC311"/>
  <c r="AN291"/>
  <c r="AN311" s="1"/>
  <c r="AN277"/>
  <c r="AN283" s="1"/>
  <c r="AC28"/>
  <c r="AC248"/>
  <c r="AN240"/>
  <c r="AN248" s="1"/>
  <c r="AN252"/>
  <c r="AN253" s="1"/>
  <c r="AN231"/>
  <c r="A29"/>
  <c r="A30" s="1"/>
  <c r="A31" s="1"/>
  <c r="A32" s="1"/>
  <c r="A33" s="1"/>
  <c r="A34" s="1"/>
  <c r="A37" s="1"/>
  <c r="A40" s="1"/>
  <c r="A41" s="1"/>
  <c r="A42" s="1"/>
  <c r="AN73"/>
  <c r="AN28"/>
  <c r="AN92" l="1"/>
  <c r="A43"/>
  <c r="A44" s="1"/>
  <c r="A45" s="1"/>
  <c r="A46" s="1"/>
  <c r="A49" s="1"/>
  <c r="A50" s="1"/>
  <c r="A51" s="1"/>
  <c r="A52" s="1"/>
  <c r="A53" s="1"/>
  <c r="A54" s="1"/>
  <c r="A55" s="1"/>
  <c r="A56" l="1"/>
  <c r="A57" s="1"/>
  <c r="A58" s="1"/>
  <c r="A59" s="1"/>
  <c r="A60" l="1"/>
  <c r="A63" l="1"/>
  <c r="A64" l="1"/>
  <c r="A65" l="1"/>
  <c r="A70" s="1"/>
  <c r="A71" s="1"/>
  <c r="A74" s="1"/>
  <c r="A75" s="1"/>
  <c r="A76" s="1"/>
  <c r="A77" s="1"/>
  <c r="A78" l="1"/>
  <c r="A79" s="1"/>
  <c r="A80" s="1"/>
  <c r="A81" s="1"/>
  <c r="A82" s="1"/>
  <c r="A83" s="1"/>
  <c r="A84" s="1"/>
  <c r="A87" s="1"/>
  <c r="A88" s="1"/>
  <c r="A89" s="1"/>
  <c r="A90" s="1"/>
  <c r="A91" s="1"/>
  <c r="A92" s="1"/>
  <c r="A93" l="1"/>
  <c r="A94" s="1"/>
  <c r="A95" s="1"/>
  <c r="A96" l="1"/>
  <c r="A97" s="1"/>
  <c r="A98" l="1"/>
  <c r="A99" s="1"/>
  <c r="A100" s="1"/>
  <c r="A101" s="1"/>
  <c r="A102" s="1"/>
  <c r="A103" s="1"/>
  <c r="A108" l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l="1"/>
  <c r="A132" s="1"/>
  <c r="A135" s="1"/>
  <c r="A138" s="1"/>
  <c r="A139" s="1"/>
  <c r="A140" s="1"/>
  <c r="A141" s="1"/>
  <c r="A142" l="1"/>
  <c r="A143" s="1"/>
  <c r="A144" l="1"/>
  <c r="A145" s="1"/>
  <c r="A146" s="1"/>
  <c r="A147" s="1"/>
  <c r="A148" s="1"/>
  <c r="A149" s="1"/>
  <c r="A152" s="1"/>
  <c r="A153" s="1"/>
  <c r="A154" s="1"/>
  <c r="A155" s="1"/>
  <c r="A156" s="1"/>
  <c r="A157" s="1"/>
  <c r="A158" s="1"/>
  <c r="A161" s="1"/>
  <c r="A164" l="1"/>
  <c r="A165" s="1"/>
  <c r="A166" s="1"/>
  <c r="A167" s="1"/>
  <c r="A168" s="1"/>
  <c r="A169" s="1"/>
  <c r="A170" s="1"/>
  <c r="A171" s="1"/>
  <c r="A172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l="1"/>
  <c r="A238" s="1"/>
  <c r="A239" s="1"/>
  <c r="A240" l="1"/>
  <c r="A241" s="1"/>
  <c r="A243" l="1"/>
  <c r="A244" s="1"/>
  <c r="A247" l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45"/>
  <c r="A246" s="1"/>
  <c r="A269"/>
  <c r="A270" s="1"/>
  <c r="A274"/>
  <c r="A275" s="1"/>
  <c r="A276" s="1"/>
  <c r="A277" s="1"/>
  <c r="A278" s="1"/>
  <c r="A279" s="1"/>
  <c r="A280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7" l="1"/>
  <c r="A309"/>
  <c r="A305"/>
  <c r="A306"/>
  <c r="A311" l="1"/>
  <c r="A312" s="1"/>
  <c r="A313" s="1"/>
  <c r="A314" s="1"/>
  <c r="A315" s="1"/>
  <c r="A316" s="1"/>
  <c r="A317" s="1"/>
  <c r="A318" s="1"/>
  <c r="A319" s="1"/>
  <c r="R273"/>
  <c r="R314" s="1"/>
  <c r="S273"/>
  <c r="S314" s="1"/>
  <c r="O273"/>
  <c r="O314" s="1"/>
  <c r="AF273"/>
  <c r="AB273"/>
  <c r="AB314" s="1"/>
  <c r="Z273"/>
  <c r="Z314" s="1"/>
  <c r="X273"/>
  <c r="X314" s="1"/>
  <c r="M273"/>
  <c r="M314" s="1"/>
  <c r="K273"/>
  <c r="K314" s="1"/>
  <c r="AA273"/>
  <c r="AA314" s="1"/>
  <c r="Y273"/>
  <c r="Y314" s="1"/>
  <c r="N273"/>
  <c r="N314" s="1"/>
  <c r="L273"/>
  <c r="L314" s="1"/>
  <c r="J273"/>
  <c r="J314" s="1"/>
  <c r="P273"/>
  <c r="P314" s="1"/>
  <c r="P320" s="1"/>
  <c r="T273"/>
  <c r="T314"/>
  <c r="U273"/>
  <c r="U314"/>
  <c r="U319" s="1"/>
  <c r="AK273"/>
  <c r="AE273"/>
  <c r="AE314" s="1"/>
  <c r="AE320" s="1"/>
  <c r="AG273"/>
  <c r="AI273"/>
  <c r="Q273"/>
  <c r="Q314" s="1"/>
  <c r="Q320" s="1"/>
  <c r="AN273"/>
  <c r="AD273"/>
  <c r="AD314" s="1"/>
  <c r="AD320" s="1"/>
  <c r="AL273"/>
  <c r="AM273"/>
  <c r="AC273"/>
  <c r="AC314" s="1"/>
  <c r="AC319" s="1"/>
  <c r="V273"/>
  <c r="V314" s="1"/>
  <c r="V319" s="1"/>
  <c r="W273"/>
  <c r="W314" s="1"/>
  <c r="W319" s="1"/>
  <c r="AH273"/>
  <c r="AH314" s="1"/>
  <c r="AH319"/>
  <c r="AJ273"/>
  <c r="AL314" l="1"/>
  <c r="AL319" s="1"/>
  <c r="AI314"/>
  <c r="AI319" s="1"/>
  <c r="AJ314"/>
  <c r="AJ319" s="1"/>
  <c r="AM314"/>
  <c r="AM319" s="1"/>
  <c r="AG314"/>
  <c r="AG319" s="1"/>
  <c r="AK314"/>
  <c r="AK319" s="1"/>
  <c r="AN314" l="1"/>
</calcChain>
</file>

<file path=xl/comments1.xml><?xml version="1.0" encoding="utf-8"?>
<comments xmlns="http://schemas.openxmlformats.org/spreadsheetml/2006/main">
  <authors>
    <author>bormanla</author>
    <author>wolfek</author>
  </authors>
  <commentList>
    <comment ref="T1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Add final expense line for 14/15 as t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Name changed to add SII Source Identification &amp; Impr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Change name to add SII* Source Identification &amp; Imp</t>
        </r>
      </text>
    </comment>
    <comment ref="AC63" authorId="1">
      <text>
        <r>
          <rPr>
            <b/>
            <sz val="8"/>
            <color indexed="81"/>
            <rFont val="Tahoma"/>
            <family val="2"/>
          </rPr>
          <t>wolfek:</t>
        </r>
        <r>
          <rPr>
            <sz val="8"/>
            <color indexed="81"/>
            <rFont val="Tahoma"/>
            <family val="2"/>
          </rPr>
          <t xml:space="preserve">
$3,400,000 for a loan not in One World</t>
        </r>
      </text>
    </comment>
    <comment ref="V121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Per Dept sheet carryovers to high </t>
        </r>
      </text>
    </comment>
    <comment ref="V123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Check carryovers</t>
        </r>
      </text>
    </comment>
    <comment ref="H240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15/16 cancelled project</t>
        </r>
      </text>
    </comment>
    <comment ref="H241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15/16 cancelled project</t>
        </r>
      </text>
    </comment>
  </commentList>
</comments>
</file>

<file path=xl/comments2.xml><?xml version="1.0" encoding="utf-8"?>
<comments xmlns="http://schemas.openxmlformats.org/spreadsheetml/2006/main">
  <authors>
    <author>bormanla</author>
    <author>wolfek</author>
  </authors>
  <commentList>
    <comment ref="S1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Add final expense line for 14/15 as t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Change name to add SII* Source Identification &amp; Imp</t>
        </r>
      </text>
    </comment>
    <comment ref="AG26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5/29 changed per request</t>
        </r>
      </text>
    </comment>
    <comment ref="AB52" authorId="1">
      <text>
        <r>
          <rPr>
            <b/>
            <sz val="8"/>
            <color indexed="81"/>
            <rFont val="Tahoma"/>
            <family val="2"/>
          </rPr>
          <t>wolfek:</t>
        </r>
        <r>
          <rPr>
            <sz val="8"/>
            <color indexed="81"/>
            <rFont val="Tahoma"/>
            <family val="2"/>
          </rPr>
          <t xml:space="preserve">
$3,400,000 for a loan not in One World</t>
        </r>
      </text>
    </comment>
    <comment ref="AG52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4/21/15 $1,895,000 was budgeted </t>
        </r>
      </text>
    </comment>
    <comment ref="U83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Per Dept sheet carryovers to high </t>
        </r>
      </text>
    </comment>
    <comment ref="U84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Check carryovers</t>
        </r>
      </text>
    </comment>
  </commentList>
</comments>
</file>

<file path=xl/comments3.xml><?xml version="1.0" encoding="utf-8"?>
<comments xmlns="http://schemas.openxmlformats.org/spreadsheetml/2006/main">
  <authors>
    <author>bormanla</author>
    <author>wolfek</author>
  </authors>
  <commentList>
    <comment ref="S1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Add final expense line for 14/15 as t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Change name to add SII* Source Identification &amp; Imp</t>
        </r>
      </text>
    </comment>
    <comment ref="AG26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5/29 changed per request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No sheet entered per Pete</t>
        </r>
      </text>
    </comment>
    <comment ref="AB52" authorId="1">
      <text>
        <r>
          <rPr>
            <b/>
            <sz val="8"/>
            <color indexed="81"/>
            <rFont val="Tahoma"/>
            <family val="2"/>
          </rPr>
          <t>wolfek:</t>
        </r>
        <r>
          <rPr>
            <sz val="8"/>
            <color indexed="81"/>
            <rFont val="Tahoma"/>
            <family val="2"/>
          </rPr>
          <t xml:space="preserve">
$3,400,000 for a loan not in One World</t>
        </r>
      </text>
    </comment>
    <comment ref="AG52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4/21/15 $1,895,000 was budgeted </t>
        </r>
      </text>
    </comment>
    <comment ref="U83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Per Dept sheet carryovers to high </t>
        </r>
      </text>
    </comment>
    <comment ref="U84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Check carryovers</t>
        </r>
      </text>
    </comment>
  </commentList>
</comments>
</file>

<file path=xl/sharedStrings.xml><?xml version="1.0" encoding="utf-8"?>
<sst xmlns="http://schemas.openxmlformats.org/spreadsheetml/2006/main" count="2458" uniqueCount="726">
  <si>
    <t>PARKS CAPITAL TOTAL</t>
  </si>
  <si>
    <t>TOTAL CAPITAL BUDGET</t>
  </si>
  <si>
    <t>Check for this year</t>
  </si>
  <si>
    <t>E6</t>
  </si>
  <si>
    <t>D6</t>
  </si>
  <si>
    <t>G7</t>
  </si>
  <si>
    <t>B6</t>
  </si>
  <si>
    <t>A9</t>
  </si>
  <si>
    <t>B8</t>
  </si>
  <si>
    <t>D7</t>
  </si>
  <si>
    <t>E6,7</t>
  </si>
  <si>
    <t>E5</t>
  </si>
  <si>
    <t>CW</t>
  </si>
  <si>
    <t>A1</t>
  </si>
  <si>
    <t>B,C4</t>
  </si>
  <si>
    <t>B5</t>
  </si>
  <si>
    <t>D5</t>
  </si>
  <si>
    <t>C7</t>
  </si>
  <si>
    <t>E10</t>
  </si>
  <si>
    <t>F7</t>
  </si>
  <si>
    <t>B,C,D5</t>
  </si>
  <si>
    <t>A6,7</t>
  </si>
  <si>
    <t>C6</t>
  </si>
  <si>
    <t>E7</t>
  </si>
  <si>
    <t>C8</t>
  </si>
  <si>
    <t>C3</t>
  </si>
  <si>
    <t>B7</t>
  </si>
  <si>
    <t>C5</t>
  </si>
  <si>
    <t>E8</t>
  </si>
  <si>
    <t>A7</t>
  </si>
  <si>
    <t>D10</t>
  </si>
  <si>
    <t xml:space="preserve"> </t>
  </si>
  <si>
    <t>BUDGET</t>
  </si>
  <si>
    <t>PLAN</t>
  </si>
  <si>
    <t>STATUS</t>
  </si>
  <si>
    <t>PRELIMIN</t>
  </si>
  <si>
    <t>$</t>
  </si>
  <si>
    <t>CARRYOVER</t>
  </si>
  <si>
    <t xml:space="preserve">     START UP</t>
  </si>
  <si>
    <t xml:space="preserve">  RECURRING</t>
  </si>
  <si>
    <t>PROJECT NAME</t>
  </si>
  <si>
    <t>F3</t>
  </si>
  <si>
    <t xml:space="preserve">NATURAL RESOURCES </t>
  </si>
  <si>
    <t>R</t>
  </si>
  <si>
    <t>A</t>
  </si>
  <si>
    <t>F</t>
  </si>
  <si>
    <t>NR</t>
  </si>
  <si>
    <t>GT</t>
  </si>
  <si>
    <t>D</t>
  </si>
  <si>
    <t>UTILITIES</t>
  </si>
  <si>
    <t>E</t>
  </si>
  <si>
    <t>SOLID WASTE</t>
  </si>
  <si>
    <t>COUNTY LANDS</t>
  </si>
  <si>
    <t>E,D</t>
  </si>
  <si>
    <t>202965</t>
  </si>
  <si>
    <t>21.1; 21.1.5</t>
  </si>
  <si>
    <t>NA</t>
  </si>
  <si>
    <t>Obj. 41.2</t>
  </si>
  <si>
    <t xml:space="preserve"> FUNDING SOURCE CODES:  A = AD VALOREM;  D = DEBT FINANCE;  E = ENTERPRISE  FUND;  G = GRANT;  GT = GAS TAX;  I = IMPACT FEES; LA = LIBRARY AD VALOREM;  S = SPECIAL;  T = TDC;  M = MSBU/TU</t>
  </si>
  <si>
    <t>NATURAL RESOURCES CAPITAL TOTAL</t>
  </si>
  <si>
    <t>UTILITIES CAPITAL TOTAL</t>
  </si>
  <si>
    <t>SOLID WASTE CAPITAL TOTAL</t>
  </si>
  <si>
    <t>COUNTY LANDS CAPITAL TOTAL</t>
  </si>
  <si>
    <t>3,5</t>
  </si>
  <si>
    <t>GT,S</t>
  </si>
  <si>
    <t>85.1.1, 85.1.2, 85.1.3, 41.3.11</t>
  </si>
  <si>
    <t>08/09</t>
  </si>
  <si>
    <t>A,GT,I</t>
  </si>
  <si>
    <t>S,GT,A,I</t>
  </si>
  <si>
    <t>I,A,GT,S</t>
  </si>
  <si>
    <t>I</t>
  </si>
  <si>
    <t>208584</t>
  </si>
  <si>
    <t>Conservation 2020</t>
  </si>
  <si>
    <t>Household Chemical Facility</t>
  </si>
  <si>
    <t>Lee Hendry Landfill Leachate Treatment</t>
  </si>
  <si>
    <t>MRF Expansion</t>
  </si>
  <si>
    <t>Solid Waste Processing Equipment</t>
  </si>
  <si>
    <t>Eagle Ridge/Legends Interconnect</t>
  </si>
  <si>
    <t>Powell Creek Hydrological Restoration</t>
  </si>
  <si>
    <t>Spanish Creek Restoration</t>
  </si>
  <si>
    <t>Ten Mile Canal Filter Marsh</t>
  </si>
  <si>
    <t>E-ARCS Upgrade for Leeway</t>
  </si>
  <si>
    <t>Estero Parkway Extension</t>
  </si>
  <si>
    <t>Gladiolus Widening</t>
  </si>
  <si>
    <t>Plantation Ext., Idlewild to Colonial</t>
  </si>
  <si>
    <t>Six Mile Cypress Pkwy 4 Laning</t>
  </si>
  <si>
    <t>Summerlin Road-Boy Scout to Cypress Lake</t>
  </si>
  <si>
    <t>Three Oaks Pkwy Extension, North</t>
  </si>
  <si>
    <t>Three Oaks Pkwy Extension, South</t>
  </si>
  <si>
    <t>Three Oaks Pkwy Widening</t>
  </si>
  <si>
    <t>Traffic Mgmt Center Update</t>
  </si>
  <si>
    <t>Alico Road Water Main Relocation/Metro Pkwy Ext</t>
  </si>
  <si>
    <t>Corkscrew Road &amp; I-75 Interchange</t>
  </si>
  <si>
    <t>Daniels Parkway &amp; I-75 Interchange</t>
  </si>
  <si>
    <t>Gladiolus W/S Relocation-Pine Ridge to Winkler</t>
  </si>
  <si>
    <t>Matanzas Pass Force Main</t>
  </si>
  <si>
    <t>Olga WTP Reservoir &amp; Plant Improvements</t>
  </si>
  <si>
    <t>Page Park Waterline Improvements</t>
  </si>
  <si>
    <t>Reclaim Water ASR</t>
  </si>
  <si>
    <t>Regional Sludge Handling Plant</t>
  </si>
  <si>
    <t>SCADA Upgrades &amp; Improvements</t>
  </si>
  <si>
    <t>SFM Water Transmission Line Improvements</t>
  </si>
  <si>
    <t>Summerlin Rd-Boy Scout to University W/S Relocation</t>
  </si>
  <si>
    <t>Summerlin Road Water System Improvements</t>
  </si>
  <si>
    <t>Wastewater System Improvements</t>
  </si>
  <si>
    <t>Water/Sewer Line Relocation-Three Oaks Ext.</t>
  </si>
  <si>
    <t>Water Transmission System Improvements</t>
  </si>
  <si>
    <t>Well Redevelopment/Upgrade &amp; Rebuild</t>
  </si>
  <si>
    <t>Electrical Equipment Upgrades &amp; Replacements</t>
  </si>
  <si>
    <t>US 41 Watermain Improvement</t>
  </si>
  <si>
    <t>Wastewater Treatment Plant Improvements</t>
  </si>
  <si>
    <t>WWTP Odor Control System Improvements</t>
  </si>
  <si>
    <t>Water System Improvements</t>
  </si>
  <si>
    <t>Water Treatment Plant Improvements</t>
  </si>
  <si>
    <t>Bicycle/Pedestrian Facilities</t>
  </si>
  <si>
    <t>Corkscrew WTP Wellfield-Alico Road</t>
  </si>
  <si>
    <t>Instrumentation Upgrades &amp; Improvements</t>
  </si>
  <si>
    <t>Corkscrew WTP Expansion to 20 MGD</t>
  </si>
  <si>
    <t>Corkscrew WTP Wellfield Improvements</t>
  </si>
  <si>
    <t>County 951 Utility Relocation</t>
  </si>
  <si>
    <t>Deep Injection Well - #2</t>
  </si>
  <si>
    <t>Captiva Drive Shoulders</t>
  </si>
  <si>
    <t>09/10</t>
  </si>
  <si>
    <t>Green Meadow WTP Expansion</t>
  </si>
  <si>
    <t>Proposed</t>
  </si>
  <si>
    <t>Ongoing</t>
  </si>
  <si>
    <t>Complete</t>
  </si>
  <si>
    <t>Island Park Filter Marsh</t>
  </si>
  <si>
    <t>Ortiz Avenue/SR80 - Luckett</t>
  </si>
  <si>
    <t>Ortiz Four Laning - MLK to Luckett</t>
  </si>
  <si>
    <t>Matlacha Pass Bridge Replacement</t>
  </si>
  <si>
    <t>GOVERNMENT FACILITIES</t>
  </si>
  <si>
    <t>Lee Tran Operations &amp; Maintenance Facility</t>
  </si>
  <si>
    <t>GOVERNMENT FACILITIES CAPITAL TOTAL</t>
  </si>
  <si>
    <t>LIBRARY PROJECTS</t>
  </si>
  <si>
    <t>LA</t>
  </si>
  <si>
    <t>Fort Myers Library Fresh Air Unit Replacement</t>
  </si>
  <si>
    <t>LIBRARY CAPITAL TOTAL</t>
  </si>
  <si>
    <t>Adult Soccer Fields</t>
  </si>
  <si>
    <t>Boca Grande Improvements</t>
  </si>
  <si>
    <t>I-7,27</t>
  </si>
  <si>
    <t>Brooks Park Irrigation/Well System</t>
  </si>
  <si>
    <t>I-R</t>
  </si>
  <si>
    <t>Hunter Park Improvements</t>
  </si>
  <si>
    <t>I-22</t>
  </si>
  <si>
    <t>Phillips Park</t>
  </si>
  <si>
    <t>I-5,25</t>
  </si>
  <si>
    <t>Pool Water Feature Playground</t>
  </si>
  <si>
    <t>I-4,24,A,S</t>
  </si>
  <si>
    <t>D,E1</t>
  </si>
  <si>
    <t>C,D6</t>
  </si>
  <si>
    <t>Wa-Ke Hatchee Community Park</t>
  </si>
  <si>
    <t>Edison Mall Transfer Center</t>
  </si>
  <si>
    <t>A,E</t>
  </si>
  <si>
    <t>New EMS Station - Matlacha</t>
  </si>
  <si>
    <t>Bus 41 Line Upgrade-Littleton/Shell Factory</t>
  </si>
  <si>
    <t>E, D</t>
  </si>
  <si>
    <t>Daniels Parkway Widening-Chamb/Gateway</t>
  </si>
  <si>
    <t>North Lee County WTP Expansion to 10 MGD</t>
  </si>
  <si>
    <t>10/11</t>
  </si>
  <si>
    <t>Brooks Park Master Plan &amp; Improvements</t>
  </si>
  <si>
    <t>City of Palms Improvements</t>
  </si>
  <si>
    <t>I-23</t>
  </si>
  <si>
    <t>Orange River Property</t>
  </si>
  <si>
    <t>Sports Complex Improvements</t>
  </si>
  <si>
    <t>Briarcliff/Fiddlesticks Water Quality Improvements</t>
  </si>
  <si>
    <t>Culvert Replacement</t>
  </si>
  <si>
    <t>Fichter Creek Restoration</t>
  </si>
  <si>
    <t>Halfway Creek Filter Marsh</t>
  </si>
  <si>
    <t>Poling Lane Drainage</t>
  </si>
  <si>
    <t>Prairie Pine Restoration</t>
  </si>
  <si>
    <t>Popash Creek Preserve</t>
  </si>
  <si>
    <t>Yellow Fever Creek Chain Improvements</t>
  </si>
  <si>
    <t>Bonita Beach Road - Phase II</t>
  </si>
  <si>
    <t>Del Prado ROW</t>
  </si>
  <si>
    <t>Homestead 4L / Sunrise-Alabama</t>
  </si>
  <si>
    <t>Luckett Road 4L / Ortiz to I-75</t>
  </si>
  <si>
    <t>Ortiz 4L / Colonial-MLK</t>
  </si>
  <si>
    <t>Fiber Optic Expansion</t>
  </si>
  <si>
    <t>203072</t>
  </si>
  <si>
    <t>A,B6</t>
  </si>
  <si>
    <t>A5</t>
  </si>
  <si>
    <t>Expenses</t>
  </si>
  <si>
    <t>Burnt Store Road Four Laning-78 to Van Buren</t>
  </si>
  <si>
    <t>Colonial Blvd/Six Mile to SR82</t>
  </si>
  <si>
    <t>Alico Road Multi-Laning</t>
  </si>
  <si>
    <t>Beach Park &amp; Ride</t>
  </si>
  <si>
    <t>North Fort Myers Recreation Center</t>
  </si>
  <si>
    <t>Ben Hill Griffin Parallel Forcemain</t>
  </si>
  <si>
    <t>FGCU Sewer</t>
  </si>
  <si>
    <t>FGCU Water</t>
  </si>
  <si>
    <t>North Lee County RO Plant Wellfield Expansion</t>
  </si>
  <si>
    <t>SFM Water Storage Tanks</t>
  </si>
  <si>
    <t>SR 80 &amp; I-75 Water Relocation</t>
  </si>
  <si>
    <t>Emergency Operations Center</t>
  </si>
  <si>
    <t>Landfill Gas Collection System</t>
  </si>
  <si>
    <t>11/12</t>
  </si>
  <si>
    <t>Bonita Beach Road - Phase III</t>
  </si>
  <si>
    <t>CIP Detail</t>
  </si>
  <si>
    <t>check line</t>
  </si>
  <si>
    <t>36.1.1;36.1.4;38.2.5</t>
  </si>
  <si>
    <t>40.4.2</t>
  </si>
  <si>
    <t xml:space="preserve"> 36.1; 36.1.5</t>
  </si>
  <si>
    <t xml:space="preserve"> 37.1  POL 36.1.5</t>
  </si>
  <si>
    <t>36.1;36.1.5</t>
  </si>
  <si>
    <t>36.1.1;36.1.4</t>
  </si>
  <si>
    <t>OBJ 54.1</t>
  </si>
  <si>
    <t>Pol 62.1.2</t>
  </si>
  <si>
    <t>Pol 107.1.1</t>
  </si>
  <si>
    <t>Corkscrew Curve</t>
  </si>
  <si>
    <t>DOT Project Utility Relocations</t>
  </si>
  <si>
    <t>Fiesta Village Sewer Collection System Improve</t>
  </si>
  <si>
    <t>I-24,A,S</t>
  </si>
  <si>
    <t>I-23,A,S</t>
  </si>
  <si>
    <t>I-23,A</t>
  </si>
  <si>
    <t>A,GT,I-4,24</t>
  </si>
  <si>
    <t>I-4,A</t>
  </si>
  <si>
    <t>GT,I-23,A</t>
  </si>
  <si>
    <t>I-24,A,GT</t>
  </si>
  <si>
    <t>C5,E4</t>
  </si>
  <si>
    <t>Not in One World</t>
  </si>
  <si>
    <t>Animal Shelter Expansion</t>
  </si>
  <si>
    <t>Force Main to PS 393 Replacement</t>
  </si>
  <si>
    <t>Lime Sludge Handling Facilities Improvements</t>
  </si>
  <si>
    <t>Daniels Pkwy Force Main Ext to Gateway</t>
  </si>
  <si>
    <t>Fiesta Village Expansion to 6.0 MGD</t>
  </si>
  <si>
    <t>Gateway WWTP ASR Well System</t>
  </si>
  <si>
    <t>LCU Generator Replace &amp; Improve</t>
  </si>
  <si>
    <t>Olga WTP Alternative Water Source &amp; Process Imp.</t>
  </si>
  <si>
    <t>San Carlos WWTP Diversion to 3 Oaks WWTP</t>
  </si>
  <si>
    <t>Ortiz Ave Water Relocation-Colonial to SR 80</t>
  </si>
  <si>
    <t>Lehigh Park Acquisition &amp; Improvements</t>
  </si>
  <si>
    <t>12/13</t>
  </si>
  <si>
    <t>Electrical System / Maintenance Building</t>
  </si>
  <si>
    <t xml:space="preserve"> COMP PLAN CODES:  R = REQUIRED;  NR = NOT REQUIRED;  F = FURTHERS SPECIFIC OR GENERALIZED REQUIREMENT OF LEE PLAN; CATEGORY CODE 1 THROUGH 5 </t>
  </si>
  <si>
    <t>Lakes Park Water Quality Project</t>
  </si>
  <si>
    <t>C/O's</t>
  </si>
  <si>
    <t>Cape/Midpoint Plaza Reconstruction</t>
  </si>
  <si>
    <t>Corkscrew Rd - Ben Hill to the Habitat</t>
  </si>
  <si>
    <t>Estero Blvd Force Main Relocation</t>
  </si>
  <si>
    <t>Fiber Optic Upgrades</t>
  </si>
  <si>
    <t>FMB Second Equalization Tank</t>
  </si>
  <si>
    <t>Pine Island Sewer Transmission System</t>
  </si>
  <si>
    <t>Pine Island WWTP Expansion</t>
  </si>
  <si>
    <t>Pinewoods Wellfield Electrical Improvements</t>
  </si>
  <si>
    <t>Tice Street Loop</t>
  </si>
  <si>
    <t>13/14</t>
  </si>
  <si>
    <t>Red Sox Stadium</t>
  </si>
  <si>
    <t>Estero Blvd Improvements</t>
  </si>
  <si>
    <t>Loan, I-22</t>
  </si>
  <si>
    <t>I-23,A,GT</t>
  </si>
  <si>
    <t>I-22, GT,A</t>
  </si>
  <si>
    <t>Three Oaks Reuse System Augmentation</t>
  </si>
  <si>
    <t>D3</t>
  </si>
  <si>
    <t>E5, F5</t>
  </si>
  <si>
    <t>Mitigation Bank</t>
  </si>
  <si>
    <t>Fort Myers Library</t>
  </si>
  <si>
    <t>Charlotte Harbor TMDL Compliance</t>
  </si>
  <si>
    <t>Nalle Grade Stormwater Park</t>
  </si>
  <si>
    <t>Palmona Park Water Quality Improvements</t>
  </si>
  <si>
    <t>Idalia Park</t>
  </si>
  <si>
    <t>North Airport Road Extension West</t>
  </si>
  <si>
    <t>Daniels 6L / Treeline-Gateway</t>
  </si>
  <si>
    <t>Airport Mitigation Park ASR System</t>
  </si>
  <si>
    <t>Energy Management Initiatives Program</t>
  </si>
  <si>
    <t>Fiesta Village WWTP Headworks Rehab</t>
  </si>
  <si>
    <t>FMB WWTP EQ Tank Rehabilitation</t>
  </si>
  <si>
    <t>Orange Grove WM-Pondella to Hancock</t>
  </si>
  <si>
    <t>Ortiz FM  - Palm Beach to Ballard</t>
  </si>
  <si>
    <t>Pine Ridge FM-San Carlos to FMBWWTP</t>
  </si>
  <si>
    <t>Pinewoods WTP Deep Injection Well (Mods)</t>
  </si>
  <si>
    <t>US 41/Palm Ave WM - Betmar to Hancock</t>
  </si>
  <si>
    <t>US 41 Util Reloc-Corkscrew to San Carlos</t>
  </si>
  <si>
    <t>Water Bacteriological Sampling Stations</t>
  </si>
  <si>
    <t>FGCU/Miromar Reuse Extension</t>
  </si>
  <si>
    <t>San Carlos FM - Main to Hurricane Pass</t>
  </si>
  <si>
    <t>Palm Beach Blvd FM at Orange River</t>
  </si>
  <si>
    <t>Transit Passenger Amenities</t>
  </si>
  <si>
    <t>Alico Rd 4L - Ben Hill/Airport Rd</t>
  </si>
  <si>
    <t>Big Carlos Pass Bridge Replacement</t>
  </si>
  <si>
    <t>Briarcliff/Ripp Signalization</t>
  </si>
  <si>
    <t>Hickory Blvd Paved Shoulders</t>
  </si>
  <si>
    <t>Del Prado Signals/Resurfacing</t>
  </si>
  <si>
    <t>Signal System ATMS Upgrades</t>
  </si>
  <si>
    <t>Summerlin Bike-Ped Accommodation</t>
  </si>
  <si>
    <t>Integrated Justice Information System</t>
  </si>
  <si>
    <t>Fiesta Village WWTP RM Upgrade</t>
  </si>
  <si>
    <t>Fiesta Village Switchgear/Generator Repl</t>
  </si>
  <si>
    <t>Signal System Central Software</t>
  </si>
  <si>
    <t>Treeline WM-Terminal Access to Daniels</t>
  </si>
  <si>
    <t>AS OF</t>
  </si>
  <si>
    <t>PARKS - COMMUNITY &amp; REGIONAL</t>
  </si>
  <si>
    <t>TRANSPORTATION DEPARTMENT</t>
  </si>
  <si>
    <t>TRANSPORTATION CAPITAL TOTAL</t>
  </si>
  <si>
    <t>NFM Surface Water Improvements</t>
  </si>
  <si>
    <t>Park &amp; Ride/Transit Stations</t>
  </si>
  <si>
    <t>Daniels Resurfacing Six Mile to I-75</t>
  </si>
  <si>
    <t>Del Prado Water Main Replacement</t>
  </si>
  <si>
    <t>Facility Wide Security System</t>
  </si>
  <si>
    <t>Gateway WWTP - Davco Rehab</t>
  </si>
  <si>
    <t>High Point WWTP Diversion to FGUA</t>
  </si>
  <si>
    <t>N Cleveland Water Main Replacement</t>
  </si>
  <si>
    <t>Regional WWTP Study</t>
  </si>
  <si>
    <t>Three Oaks Oxidation Ditch Improvements</t>
  </si>
  <si>
    <t>Alva/Olga Improvements</t>
  </si>
  <si>
    <t>I-21</t>
  </si>
  <si>
    <t>I - R</t>
  </si>
  <si>
    <t>Pine Island Comm Marina Mstr Plan &amp; Impr</t>
  </si>
  <si>
    <t>I-24</t>
  </si>
  <si>
    <t>Construction Deferred</t>
  </si>
  <si>
    <t>Pending Final Acceptance</t>
  </si>
  <si>
    <t>A6</t>
  </si>
  <si>
    <t>B7,8</t>
  </si>
  <si>
    <t>F6</t>
  </si>
  <si>
    <t>D6,7</t>
  </si>
  <si>
    <t>B2</t>
  </si>
  <si>
    <t>15/16</t>
  </si>
  <si>
    <t>Twins Spring Training Facility Improvements</t>
  </si>
  <si>
    <t>S</t>
  </si>
  <si>
    <t>Greenways</t>
  </si>
  <si>
    <t>Crystal Drive 2 Lane Divided</t>
  </si>
  <si>
    <t>Crystal/Plantation Roundabout</t>
  </si>
  <si>
    <t>Fiber Ring</t>
  </si>
  <si>
    <t>Kismet/Littleton Realignment</t>
  </si>
  <si>
    <t>North Airport Road Reconstruction</t>
  </si>
  <si>
    <t>Toll Interoperability</t>
  </si>
  <si>
    <t>Toll System Replacement</t>
  </si>
  <si>
    <t>Bus Rapid Transit</t>
  </si>
  <si>
    <t>Charlotte County Connector</t>
  </si>
  <si>
    <t>Research Diamond Circulator</t>
  </si>
  <si>
    <t>Rosa Parks Intermodal Center Expansion</t>
  </si>
  <si>
    <t>Alico Rd 4L-Ben Hill/Airport Haul-WM Reloc</t>
  </si>
  <si>
    <t>Corkscrew Aerator Improvements</t>
  </si>
  <si>
    <t>County-Wide Fiber Network</t>
  </si>
  <si>
    <t>Fiesta WWTP Sludge Handling</t>
  </si>
  <si>
    <t>FMB WWTP Blower Efficiency Improvements</t>
  </si>
  <si>
    <t>Gateway Operations Building/Sludge Cover</t>
  </si>
  <si>
    <t>McGregor Blvd Water Main Replacement</t>
  </si>
  <si>
    <t>NLC WTP Deep Injection Well Backup</t>
  </si>
  <si>
    <t>Pine Island Operations Building</t>
  </si>
  <si>
    <t>Pine Island WWTP Barscreen</t>
  </si>
  <si>
    <t>Pinewoods Chemical Tank Replacements</t>
  </si>
  <si>
    <t>Pinewoods Odor Control Scrubber</t>
  </si>
  <si>
    <t>Monitoring &amp; Maintenance</t>
  </si>
  <si>
    <t>Acquiring maintenance access ROW</t>
  </si>
  <si>
    <t>Preliminary design underway</t>
  </si>
  <si>
    <t>Construction underway</t>
  </si>
  <si>
    <t>Design underway</t>
  </si>
  <si>
    <t>Ongoing vegetation maintenance</t>
  </si>
  <si>
    <t>Landscaping phase</t>
  </si>
  <si>
    <t>Finalizing ROW acquisition</t>
  </si>
  <si>
    <t>Ongoing permit discussions w/Corp</t>
  </si>
  <si>
    <t>In landscaping maintenance phase</t>
  </si>
  <si>
    <t>Under construction</t>
  </si>
  <si>
    <t>Permitting complete</t>
  </si>
  <si>
    <t>In design &amp; permitting</t>
  </si>
  <si>
    <t>On hold pending Cape Coral</t>
  </si>
  <si>
    <t>In design &amp; purchasing ROW</t>
  </si>
  <si>
    <t>Substantially complete</t>
  </si>
  <si>
    <t>ROW acquisition underway</t>
  </si>
  <si>
    <t>In design by Developer</t>
  </si>
  <si>
    <t>Design and ROW underway</t>
  </si>
  <si>
    <t>Construct &amp; easement acq deferred</t>
  </si>
  <si>
    <t>Coordinating with LCDOT</t>
  </si>
  <si>
    <t>Delete project</t>
  </si>
  <si>
    <t>Construction deferred</t>
  </si>
  <si>
    <t>Legal issues pending</t>
  </si>
  <si>
    <t>Acquire Parcel in FY 12-13</t>
  </si>
  <si>
    <t>Shelters built annually at bus stops</t>
  </si>
  <si>
    <t>Ongoing improvements</t>
  </si>
  <si>
    <t>Homestead Road Complete Street</t>
  </si>
  <si>
    <t>c/o's</t>
  </si>
  <si>
    <t>Force Main Replacements</t>
  </si>
  <si>
    <t>Water Transmission Ben Hill To Treeline</t>
  </si>
  <si>
    <t>Caloosahatchee Reg Pk Maint Building</t>
  </si>
  <si>
    <t>Electric System Improvements</t>
  </si>
  <si>
    <t>Lee Hendry Landfill Expansion 2014</t>
  </si>
  <si>
    <t>Scale Improvements</t>
  </si>
  <si>
    <t>Sunniland/Nine Mile Run Drainage Improve</t>
  </si>
  <si>
    <t>Corbett Rd Widening/Resurfacing</t>
  </si>
  <si>
    <t>Bayshore Rd 24" WM-Samville to N. Tamiami</t>
  </si>
  <si>
    <t>Ben Hill Griffin Force Main Improve South</t>
  </si>
  <si>
    <t>Colonial 30" Water Main-Ortiz to Gumnnery</t>
  </si>
  <si>
    <t>Customer Service Center Expansion</t>
  </si>
  <si>
    <t>FMB WWTP Controls System Replacement</t>
  </si>
  <si>
    <t>FMB WWTP EQ Tank Replacement</t>
  </si>
  <si>
    <t>Interconnect Pinewoods Distribution Sys</t>
  </si>
  <si>
    <t>North Lee County WTP Expansion to 15 MGD</t>
  </si>
  <si>
    <t>North-South 30" Water Main-SR80 to AHR</t>
  </si>
  <si>
    <t>N Tamiami 24" WM-Pondella to Cleveland</t>
  </si>
  <si>
    <t>Operations Building Replacement</t>
  </si>
  <si>
    <t>Ortiz Ave Utility Relocation-MLK to SR80</t>
  </si>
  <si>
    <t>Pinewoods WTP Degasifiers Replacement</t>
  </si>
  <si>
    <t>Reuse System &amp; Site Improvements</t>
  </si>
  <si>
    <t>Secondary Containments-Chemical Tanks</t>
  </si>
  <si>
    <t>Work Dr Industrial Pk WM Improvements</t>
  </si>
  <si>
    <t>Yacht Club Colony Distribution Sys Rehab</t>
  </si>
  <si>
    <t>San Carlos Blvd Improv-Linda Loma to Kelly</t>
  </si>
  <si>
    <t>Construction Complete</t>
  </si>
  <si>
    <t>BMAP completed</t>
  </si>
  <si>
    <t>Awaiting FDEP direction</t>
  </si>
  <si>
    <t>Construction complete</t>
  </si>
  <si>
    <t>FDOT JPA approved</t>
  </si>
  <si>
    <t>Construction substantially complete</t>
  </si>
  <si>
    <t>Monitoring filter marsh</t>
  </si>
  <si>
    <t>In design and permitting</t>
  </si>
  <si>
    <t>Major construction complete</t>
  </si>
  <si>
    <t>Waiting on final invoice from Cape</t>
  </si>
  <si>
    <t>Constuction underway</t>
  </si>
  <si>
    <t>A&amp;W Bulb construction underway</t>
  </si>
  <si>
    <t>Design &amp; ROW acquisition underway</t>
  </si>
  <si>
    <t>Design to begin in 4th quarter</t>
  </si>
  <si>
    <t>Installing fiber connections on Gladious, Corckscrew &amp; Alico</t>
  </si>
  <si>
    <t>Finalizing drainage issues</t>
  </si>
  <si>
    <t>Plans to modify lane equipment</t>
  </si>
  <si>
    <t>Per LCDOT schedule</t>
  </si>
  <si>
    <t>Contract with Century Link</t>
  </si>
  <si>
    <t>FGCU offsite - 30% design</t>
  </si>
  <si>
    <t>Construction 95% complete</t>
  </si>
  <si>
    <t>Design 30% Complete</t>
  </si>
  <si>
    <t>In final design</t>
  </si>
  <si>
    <t>Modeling underway</t>
  </si>
  <si>
    <t>Consultant selection underway</t>
  </si>
  <si>
    <t>Emergency construction complete</t>
  </si>
  <si>
    <t>Construction 97% Complete</t>
  </si>
  <si>
    <t>Completing FDEP &amp; D.O. permits</t>
  </si>
  <si>
    <t>Construction 90% complete</t>
  </si>
  <si>
    <t>Completed</t>
  </si>
  <si>
    <t>Installing waterlines - San Carlos Park</t>
  </si>
  <si>
    <t>Reviewing Regulatory Requirements</t>
  </si>
  <si>
    <t>Construction - 99%</t>
  </si>
  <si>
    <t>2,981 acres under negotiations</t>
  </si>
  <si>
    <t>Ongoing - Court System project</t>
  </si>
  <si>
    <t>Olga restrooms complete</t>
  </si>
  <si>
    <t>Equipment to complete fitness room</t>
  </si>
  <si>
    <t>Land transfer complete</t>
  </si>
  <si>
    <t>Signs &amp; benches installed</t>
  </si>
  <si>
    <t>NLC WTP Wellfield Expansion to 15 MGD</t>
  </si>
  <si>
    <t>3,4</t>
  </si>
  <si>
    <t>Deleted</t>
  </si>
  <si>
    <t>Not in One World Adjustments</t>
  </si>
  <si>
    <t>Delete Project</t>
  </si>
  <si>
    <t>Permitting Complete</t>
  </si>
  <si>
    <t>Negotiating Consultant Contract</t>
  </si>
  <si>
    <t>Daniels pathway complete</t>
  </si>
  <si>
    <t>FDOT bidding construction</t>
  </si>
  <si>
    <t>Complete - Monitoring</t>
  </si>
  <si>
    <t>To construct pond</t>
  </si>
  <si>
    <t>Landscaping maintenance phase</t>
  </si>
  <si>
    <t>Design NTP 5-8-13</t>
  </si>
  <si>
    <t>Construction bid awarded</t>
  </si>
  <si>
    <t>Pricing construction</t>
  </si>
  <si>
    <t>99% design</t>
  </si>
  <si>
    <t>Preparing for bid</t>
  </si>
  <si>
    <t>Advertise for construction - 4th Qtr</t>
  </si>
  <si>
    <t>Advertise RFQ for Construct Manager</t>
  </si>
  <si>
    <t>Phase 2B Construction 80% Comp</t>
  </si>
  <si>
    <t>Consultant NTP on 7-10-13</t>
  </si>
  <si>
    <t>Design 30% complete</t>
  </si>
  <si>
    <t>RFP for Design Build</t>
  </si>
  <si>
    <t>Design 10% Complete</t>
  </si>
  <si>
    <t>NTP evaluation phase</t>
  </si>
  <si>
    <t>Design STA approved</t>
  </si>
  <si>
    <t>Construction 70% complete</t>
  </si>
  <si>
    <t>Construction - 98%</t>
  </si>
  <si>
    <t>Construction 20% complete</t>
  </si>
  <si>
    <t>Admiral Lehigh 80% complete</t>
  </si>
  <si>
    <t>Construction started pickle ball courts</t>
  </si>
  <si>
    <t>A-30100</t>
  </si>
  <si>
    <t>A-30155</t>
  </si>
  <si>
    <t>A-30100.G</t>
  </si>
  <si>
    <t>A-30100,55</t>
  </si>
  <si>
    <t>D9,E9</t>
  </si>
  <si>
    <t>C7,D7</t>
  </si>
  <si>
    <t>B5.B6</t>
  </si>
  <si>
    <t>C5,D5</t>
  </si>
  <si>
    <t>A8</t>
  </si>
  <si>
    <t>NEW</t>
  </si>
  <si>
    <t>Hendry Creek W Branch Water Quality Imp</t>
  </si>
  <si>
    <t>Cape Coral Bridge WB Span Replacement</t>
  </si>
  <si>
    <t>A, I-23</t>
  </si>
  <si>
    <t>Palomino Lane Improvements</t>
  </si>
  <si>
    <t>Corkscrew Exp Prod Well Panel Replace</t>
  </si>
  <si>
    <t>Fiesta Village I/O Module Replacement</t>
  </si>
  <si>
    <t>FMB Main Switchgear Replacement</t>
  </si>
  <si>
    <t>Master Lift Station 7716 Improvements</t>
  </si>
  <si>
    <t>Pine Island WWTP Tank Rehab</t>
  </si>
  <si>
    <t>Pine Ridge FM-FMB WWTP/Gulf Reflections</t>
  </si>
  <si>
    <t>Three Oaks WWTP Expansion to 8 MGD</t>
  </si>
  <si>
    <t>Winkler Road Watermain Improvement</t>
  </si>
  <si>
    <t>LaBelle Transfer Station Expansion</t>
  </si>
  <si>
    <t>Tidemark Permitting Software Replace</t>
  </si>
  <si>
    <t>Natural Resources Master Project</t>
  </si>
  <si>
    <t>Two Community Libraries</t>
  </si>
  <si>
    <t>208573</t>
  </si>
  <si>
    <t>Pine Island Library Renovation</t>
  </si>
  <si>
    <t>Inflow &amp; Infiltration Improvement</t>
  </si>
  <si>
    <t>Lakes Park Botanic Garden</t>
  </si>
  <si>
    <t>Corkscrew Groundwater ASR System</t>
  </si>
  <si>
    <t>Fiesta Village WWTP Deep Injection Well</t>
  </si>
  <si>
    <t>Gateway WWTP Sludge Dewatering System Roof</t>
  </si>
  <si>
    <t>Mariana Ave WM Replacement</t>
  </si>
  <si>
    <t>Recycling Facility (name change)</t>
  </si>
  <si>
    <t>Waste to Energy</t>
  </si>
  <si>
    <t>Caloosahatchee SII for TMDL Compliance</t>
  </si>
  <si>
    <t>Everglades-West Coast SII for TMDL Compliance</t>
  </si>
  <si>
    <t>16/17</t>
  </si>
  <si>
    <t>EMS Station 11 Replacement</t>
  </si>
  <si>
    <t xml:space="preserve"> A</t>
  </si>
  <si>
    <t>Terry Park Main/Storage Bldg</t>
  </si>
  <si>
    <t>17/18</t>
  </si>
  <si>
    <t>18/19</t>
  </si>
  <si>
    <t>19/20</t>
  </si>
  <si>
    <t>E-debt</t>
  </si>
  <si>
    <t>Corkscrew Production Well Panal Rep</t>
  </si>
  <si>
    <t>Fiesta Village WWTP Control Sys Upgrade</t>
  </si>
  <si>
    <t>McGregor-Tanglewood Force Main Rep</t>
  </si>
  <si>
    <t>Olga WTP MCC Replacement</t>
  </si>
  <si>
    <t>Cancelled</t>
  </si>
  <si>
    <t>Waterway Estates WWTP Flow Diversion</t>
  </si>
  <si>
    <t>Waterway Esatates Water Transmission Line Imp</t>
  </si>
  <si>
    <t xml:space="preserve">  Bonita Springs Library</t>
  </si>
  <si>
    <t xml:space="preserve">  North Ft Myers Library</t>
  </si>
  <si>
    <t>cancelled 15/16</t>
  </si>
  <si>
    <t>Sports Complex Phase 1 New Fields</t>
  </si>
  <si>
    <t>T, G</t>
  </si>
  <si>
    <t>Lee Blvd/Gunnery Rd Intersectoin Imp</t>
  </si>
  <si>
    <t>Little Carlos Pass Bridge Replacement</t>
  </si>
  <si>
    <t>Little Pine Island Pass Bridge Replacment</t>
  </si>
  <si>
    <t>New Pass Bridge Replacement</t>
  </si>
  <si>
    <t>E, GT</t>
  </si>
  <si>
    <t>Sunshine Blvd/8th St SW Roundabout</t>
  </si>
  <si>
    <t>Alico Rd Connection</t>
  </si>
  <si>
    <t>I25</t>
  </si>
  <si>
    <t>Colonial Blvd Alternatives Analysis</t>
  </si>
  <si>
    <t>I23</t>
  </si>
  <si>
    <t>construction</t>
  </si>
  <si>
    <t>CONSTRUCTION</t>
  </si>
  <si>
    <t>GT,I-24,A</t>
  </si>
  <si>
    <t>Gunnery Rd/8th St Intersection Imp</t>
  </si>
  <si>
    <t>Lee Hendry Landfill Expansion 2022</t>
  </si>
  <si>
    <t>GT,i25,A</t>
  </si>
  <si>
    <t>GT,I21-25</t>
  </si>
  <si>
    <t>E30720</t>
  </si>
  <si>
    <t>FUNDING SOURCE</t>
  </si>
  <si>
    <t>PROJ  #</t>
  </si>
  <si>
    <t>REF #</t>
  </si>
  <si>
    <t>MAP REF</t>
  </si>
  <si>
    <t>All Prior Years</t>
  </si>
  <si>
    <t>TOTAL PRIOR YEARS EXPENSES</t>
  </si>
  <si>
    <t>CURRENT BUDGET FY 14/15</t>
  </si>
  <si>
    <t>CURRENT BUDGET FY 15/16</t>
  </si>
  <si>
    <t>CURRENT BUDGET FY 16/17</t>
  </si>
  <si>
    <t>CURRENT BUDGET FY 17/18</t>
  </si>
  <si>
    <t>CURRENT BUDGET FY 18/19</t>
  </si>
  <si>
    <t>CURRENT BUDGET FY 19/20</t>
  </si>
  <si>
    <t>5 YEAR BUDGET</t>
  </si>
  <si>
    <t>TOTAL PROJECTED COST</t>
  </si>
  <si>
    <t>Big Hickory Pass Bridge Replacement</t>
  </si>
  <si>
    <t>6-10 YEAR BUDGETS</t>
  </si>
  <si>
    <t>E30721, A, I-22, S</t>
  </si>
  <si>
    <t>A, G48640</t>
  </si>
  <si>
    <t>A. G48640</t>
  </si>
  <si>
    <t>A,G48640, S</t>
  </si>
  <si>
    <t>E, G48640, S</t>
  </si>
  <si>
    <t>A, E, G48640</t>
  </si>
  <si>
    <t>G48640</t>
  </si>
  <si>
    <t>Lynn Hall Park Boardwalk &amp; Dune Imp</t>
  </si>
  <si>
    <t xml:space="preserve"> BUDGET   FY 15/16</t>
  </si>
  <si>
    <t xml:space="preserve"> BUDGET    FY 16/17</t>
  </si>
  <si>
    <t xml:space="preserve"> BUDGET    FY 17/18</t>
  </si>
  <si>
    <t xml:space="preserve">  BUDGET    FY 18/19</t>
  </si>
  <si>
    <t xml:space="preserve">  BUDGET   FY 19/20</t>
  </si>
  <si>
    <t>START UP</t>
  </si>
  <si>
    <t>RECURRING</t>
  </si>
  <si>
    <t>Everglades-West Coast SII for TMDL Compl</t>
  </si>
  <si>
    <t>Prepare action plan &amp; begin remedial projects in Matlacha Pass.</t>
  </si>
  <si>
    <t xml:space="preserve">*Source Identification and Improvements.  </t>
  </si>
  <si>
    <t>Create a water conservation area through land acquisition in N Ft Myers/Alva.</t>
  </si>
  <si>
    <t>Improvements to meet TMDL requirements in Hendry Creek watershed.</t>
  </si>
  <si>
    <t>Provide hydrological restoration and flood relief in the Bayshore Creek watershed.</t>
  </si>
  <si>
    <t>Restore historical flows to Buckingham Trails Preserve.</t>
  </si>
  <si>
    <t>Construct interconnect between Gator Slough Canal and Yellow Fever Creek in NFM and NE Cape Coral.</t>
  </si>
  <si>
    <t>DESCRIPTION</t>
  </si>
  <si>
    <t>Expand existing LeBelle Transfer Station</t>
  </si>
  <si>
    <t xml:space="preserve">Recycling Facility </t>
  </si>
  <si>
    <t>Park and Ride and Transfer Centers located east, west, north and south Lee County.</t>
  </si>
  <si>
    <t>Replace the permitting software.</t>
  </si>
  <si>
    <t>Provide bus shelters, bike rakes, &amp; ADA accessible improvements.</t>
  </si>
  <si>
    <t>Construct a 25,000 square ft community library</t>
  </si>
  <si>
    <t>Construct roundabout</t>
  </si>
  <si>
    <t>Replace Leeway Service Center ARCS system.</t>
  </si>
  <si>
    <t>Widen 2 lane rural arterial to 4 lanes.  1.78 miles</t>
  </si>
  <si>
    <t>Two lane arterial extension to future 4-lane road, linking Airport, FGCU more directly to Lehigh.</t>
  </si>
  <si>
    <t>Design &amp; construct bike paths, lanes and sidewalks</t>
  </si>
  <si>
    <t>Replace 2 lane bascule bridge with 2 lane fixed span bridge</t>
  </si>
  <si>
    <t>Replacement of existing 2-lane span bridge</t>
  </si>
  <si>
    <t>Widen road from 4 to 6 lanes from west of US 41 to Old 41 2.0 miles</t>
  </si>
  <si>
    <t>Replace the westbound span fo cc bridge</t>
  </si>
  <si>
    <t>Evaluate Imp options on Colonial Blvd between McGregor and US 41</t>
  </si>
  <si>
    <t>Reconstruct 2 lane undivided roadway to 2 lane dividied secton with bike lanes and sidewalks</t>
  </si>
  <si>
    <t>Imp 2 lane roadway in Town of FM Bch from Matanzas Pass to Bgd Carlos Pass</t>
  </si>
  <si>
    <t>Widen existing 2 lane to 4 lanes from Sunrise Blvd to Alabama Rd</t>
  </si>
  <si>
    <t>Realignment of eastern end of Kismet to connect with Littleton</t>
  </si>
  <si>
    <t>Improve congestion at intersection</t>
  </si>
  <si>
    <t>Extend existing 2 lane east to Metro</t>
  </si>
  <si>
    <t>Widen 2 lane to 4 lane 1.33 miles</t>
  </si>
  <si>
    <t xml:space="preserve">Upgrade existing traffic signal system </t>
  </si>
  <si>
    <t>4 lane arterial extension from north of Alico to Daniels 3.5 miles</t>
  </si>
  <si>
    <t xml:space="preserve">Upgrade software &amp; hardware </t>
  </si>
  <si>
    <t>Relocate existing water main.</t>
  </si>
  <si>
    <t>Install 13,400 LF of 24 " water main from Samville Rd to N Tamiami Trail.</t>
  </si>
  <si>
    <t>Force main improvements along Ben Hill Griffin Parkway S of FGCU Parkway to the Pinewoods WTP.</t>
  </si>
  <si>
    <t>Install 33,000 LF of 24" water main from Ortiz to Gunnery Rd.</t>
  </si>
  <si>
    <t>Additional raw water spply source for utilization by Corkscrew &amp; Geen Meadows WTP</t>
  </si>
  <si>
    <t>Replace production well panel to control flow rates.</t>
  </si>
  <si>
    <t>Install network for LCU facilities across the county.</t>
  </si>
  <si>
    <t>Construct a new Force Main along Daniels Parkway.</t>
  </si>
  <si>
    <t>Install a deep injection well at FMBWWTP as required by FDEP.</t>
  </si>
  <si>
    <t>Replace existing 16" PVC water main.</t>
  </si>
  <si>
    <t>Misc FDO &amp; LCDOT relocating of lines for roadway pjts</t>
  </si>
  <si>
    <t>Replace old electrical equipment and upgrade equipment to meet new load demands.</t>
  </si>
  <si>
    <t>Purchase power monitoring equipment.</t>
  </si>
  <si>
    <t>Relocate force main to allow for construction of roadway improvements.</t>
  </si>
  <si>
    <t>Install cameras, gates, entrance systems at all facilities.</t>
  </si>
  <si>
    <t>Install fiber optics to each well and tie into the plant PLC.</t>
  </si>
  <si>
    <t xml:space="preserve">Replace ctrl system </t>
  </si>
  <si>
    <t>Construct a new master lift station.</t>
  </si>
  <si>
    <t>Site selection, engineering design, permitting, bidding and construction of one Class I underground injection ctol deep injection well</t>
  </si>
  <si>
    <t>Upgrade the reuse system to increase reuse flow capacity.</t>
  </si>
  <si>
    <t>Design and construct permanent dewatering equipment.</t>
  </si>
  <si>
    <t>Replace the existing pre-stressed Equalization tank, pumps and dome.</t>
  </si>
  <si>
    <t>Replace main switchgear</t>
  </si>
  <si>
    <t>Replace obsolete ctrl system of WWTP with new PLC system</t>
  </si>
  <si>
    <t>Provide covered building for storage and operation of centrifuge.</t>
  </si>
  <si>
    <t>Rehab gravity lines &amp; pump stations which cause inflow and infiltration.</t>
  </si>
  <si>
    <t>Install new equip as needed to improve control &amp; meet standards and specifications.</t>
  </si>
  <si>
    <t>Install 19,000 LF of watermain from Corkscrew Rd to Airport Haul Reservoir.</t>
  </si>
  <si>
    <t>Purchase new generators as needed.</t>
  </si>
  <si>
    <t>Replace appr 5000LF of existing 2" &amp; 6" water main along Mariana Ave</t>
  </si>
  <si>
    <t>Replace with a new station at a new location.</t>
  </si>
  <si>
    <t>Replace existing water main with a new 12" water main.  From College Parkway to Whiskey Creek Bridge.</t>
  </si>
  <si>
    <t>Replace24" DIP force main along McGregor from N Whiskey Ck Bridege to Tanglewood</t>
  </si>
  <si>
    <t>Install a backup Deep Injection Well.</t>
  </si>
  <si>
    <t>Expand the existing NLC WTP from 10 to 15 MGD.</t>
  </si>
  <si>
    <t>Construct 6 additional lower Hawthorn production wells.</t>
  </si>
  <si>
    <t>Install 74,000 LF of 30" water main along Buckingham Rd from SR 82 to end at the Airport Haul Reservoir.</t>
  </si>
  <si>
    <t>Install 22,000 LF of 24" water main along N Tamiami Trail from Pondella Rd to Cleveland Avenue.</t>
  </si>
  <si>
    <t>Replace motor control one &amp; motor control two over a 2 year period.</t>
  </si>
  <si>
    <t>Construct a new building for Utilities Operations.</t>
  </si>
  <si>
    <t>Construct a 12" water main along Orange Grove Blvd. to Hancock Bridge Parkway.</t>
  </si>
  <si>
    <t>Relocate existing utilities in conflict with the proposed roadway.</t>
  </si>
  <si>
    <t>Replace the aging and failing sewer force main along Ortiz Avenue.</t>
  </si>
  <si>
    <t>Replace old cast iron &amp; small pipes in the Page Park area.</t>
  </si>
  <si>
    <t>Install a main from Pine Island Road to Bookelia and construct a master lift station.</t>
  </si>
  <si>
    <t>Expand Pine Island Wastewater Treatment Plant to 1 MGD.</t>
  </si>
  <si>
    <t>Replace 4,000 ft of force main along Pine Ridge Rd from FMB WWTP to Gulf Reflection Drive.</t>
  </si>
  <si>
    <t>Install a redundant odor control scrubber system.</t>
  </si>
  <si>
    <t>Replace 3 leaking degasifier units.</t>
  </si>
  <si>
    <t>Construction of a reclaimed water ASR.</t>
  </si>
  <si>
    <t>Install equipment replacements and upgrades.</t>
  </si>
  <si>
    <t>Replace 14" water main with a 16" water main, from just north of Summerlin Road to Kelly Road.</t>
  </si>
  <si>
    <t>Install new &amp; upgrade SCADA equipment though out the system.</t>
  </si>
  <si>
    <t>Adding Secondary containment areas to each of chemical tanks at WWTP</t>
  </si>
  <si>
    <t>Install 16" water main along Crystal Drive and 12" water main along Winkler Road.</t>
  </si>
  <si>
    <t>Install water main in the Summerlin &amp; Winkler area.</t>
  </si>
  <si>
    <t>Provides additional air to the oxidation ditches.</t>
  </si>
  <si>
    <t>Expand the plant to 8 MGD.</t>
  </si>
  <si>
    <t>Install water lines in the Tice area to complete the connection of the water distribution system.</t>
  </si>
  <si>
    <t>Construct a 30" water transmission line along Treeline.</t>
  </si>
  <si>
    <t>Replace 10" water main along US 41 from Alico Road to Cypress Lake Dr.</t>
  </si>
  <si>
    <t>County-wide equipment replacement within wastewater system.</t>
  </si>
  <si>
    <t>County-wide replacement/improvements to the wastewater plants.</t>
  </si>
  <si>
    <t>County-wide equipment improvements within the water system.</t>
  </si>
  <si>
    <t>Install water transmission lines from Fiddlesticks to Old Gladiolus.</t>
  </si>
  <si>
    <t>County-wide replacement/improvements to the water plants.</t>
  </si>
  <si>
    <t>Relocate water and sewer lines along Fiddlesticks Blvd.</t>
  </si>
  <si>
    <t>Construction of a 12" Water Main on Pondella Rd</t>
  </si>
  <si>
    <t>Upgrade, reconstruct &amp; replace old wells through out the system.</t>
  </si>
  <si>
    <t>Install 12" water main from Cypress Lake Dr to McGregor Blvd.</t>
  </si>
  <si>
    <t>Upgrade existing water main along Cargo St and Katanga Ct in our service area of the City of Ft Myers.</t>
  </si>
  <si>
    <t>Daniels Pkwy Forcemain Ext to Gateway</t>
  </si>
  <si>
    <t>Waterway Estates Water Transmission Line Imp</t>
  </si>
  <si>
    <t>Prepare a master plan for Brooks Park &amp; construct a parking lot, clubhouse and restrooms.</t>
  </si>
  <si>
    <t>Construct a maint at Caloosahatchee Reg Park.</t>
  </si>
  <si>
    <t>Construct Greenways and Blueways. Project - Able Canal in Lehigh</t>
  </si>
  <si>
    <t>Development of a passive park on the Caloosahatchee River.</t>
  </si>
  <si>
    <t>Improvements to the property at the marina.</t>
  </si>
  <si>
    <t>Continuation of park improvements in Lehigh. 30-acres along Joal Blvd.</t>
  </si>
  <si>
    <t>Creation of Children's garden int the Botanic Garden.</t>
  </si>
  <si>
    <t>Replace storage building for equipment.</t>
  </si>
  <si>
    <t>Develop existing property at the Player Dev complex to include the addition of 6 new softball/youth baseball fields and lighting the existing ballfields.</t>
  </si>
  <si>
    <t xml:space="preserve">Player Development Complex </t>
  </si>
  <si>
    <t>Expenses 12/13</t>
  </si>
  <si>
    <t>Expenses 11/12</t>
  </si>
  <si>
    <t>Expenses 10/11</t>
  </si>
  <si>
    <t>Expenses 9/10</t>
  </si>
  <si>
    <t>Expenses 8/9</t>
  </si>
  <si>
    <t>Expenses    7/8</t>
  </si>
  <si>
    <t>Expenses    6/7</t>
  </si>
  <si>
    <t>Expenses    5/6</t>
  </si>
  <si>
    <t>Expenses  13/14</t>
  </si>
  <si>
    <t>GT, E30720</t>
  </si>
  <si>
    <t>E30721,</t>
  </si>
  <si>
    <t>GT, A,E30720</t>
  </si>
  <si>
    <t>S, GT</t>
  </si>
  <si>
    <t>Lee Blvd/Gunnery Rd Intersection Imp</t>
  </si>
  <si>
    <t>Widen 2 lane rural arterial to 4 lanes divided road from Pine Island to Van Buren 4.86 miles</t>
  </si>
  <si>
    <t>Widen existing pavement to allow for 11 foot travel lanes, app bike path</t>
  </si>
  <si>
    <t>Signalize the intersection and turn lane improvements</t>
  </si>
  <si>
    <t>Widen 2 lane road to 4 lanes  .46 miles</t>
  </si>
  <si>
    <t>Widen 2 lane to 4 lane  1.73 miles</t>
  </si>
  <si>
    <t>Widen 2 lane to 4 lane 1.25 miles</t>
  </si>
  <si>
    <t>Improvement to existing 2 lane collector road, bike path.</t>
  </si>
  <si>
    <t>Household Chemical Waste Facility</t>
  </si>
  <si>
    <t>Preliminary study for expansion of Recycling Facility</t>
  </si>
  <si>
    <t>Preliminary study for expansion of WTE Facility</t>
  </si>
  <si>
    <t>Preliminary study for expansion of Household Chemical Facility</t>
  </si>
  <si>
    <t xml:space="preserve">  A-30155</t>
  </si>
  <si>
    <t>I, 38200</t>
  </si>
  <si>
    <t>EMS Trail Dairy</t>
  </si>
  <si>
    <t xml:space="preserve">T, </t>
  </si>
  <si>
    <t>LCU Billing System</t>
  </si>
  <si>
    <t>New software system.</t>
  </si>
  <si>
    <t>The cost to construct the boardwalk and dune walkovers</t>
  </si>
  <si>
    <t>FMB Deep Injection Well - #2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</si>
</sst>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m/d"/>
  </numFmts>
  <fonts count="26">
    <font>
      <sz val="12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F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572">
    <xf numFmtId="0" fontId="0" fillId="0" borderId="0" xfId="0"/>
    <xf numFmtId="37" fontId="2" fillId="2" borderId="0" xfId="0" applyNumberFormat="1" applyFont="1" applyFill="1" applyProtection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1" fillId="2" borderId="0" xfId="0" applyFont="1" applyFill="1"/>
    <xf numFmtId="37" fontId="4" fillId="2" borderId="0" xfId="0" applyNumberFormat="1" applyFont="1" applyFill="1" applyProtection="1"/>
    <xf numFmtId="0" fontId="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2" fillId="2" borderId="0" xfId="0" applyNumberFormat="1" applyFont="1" applyFill="1"/>
    <xf numFmtId="37" fontId="2" fillId="2" borderId="0" xfId="0" applyNumberFormat="1" applyFont="1" applyFill="1" applyAlignment="1" applyProtection="1">
      <alignment horizontal="right"/>
    </xf>
    <xf numFmtId="0" fontId="2" fillId="2" borderId="0" xfId="0" applyFont="1" applyFill="1" applyAlignment="1"/>
    <xf numFmtId="37" fontId="2" fillId="2" borderId="0" xfId="0" applyNumberFormat="1" applyFont="1" applyFill="1" applyAlignment="1" applyProtection="1">
      <alignment horizontal="center"/>
    </xf>
    <xf numFmtId="0" fontId="0" fillId="2" borderId="0" xfId="0" applyFill="1"/>
    <xf numFmtId="0" fontId="4" fillId="2" borderId="22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14" xfId="0" applyFont="1" applyFill="1" applyBorder="1" applyAlignment="1" applyProtection="1">
      <alignment horizontal="left"/>
    </xf>
    <xf numFmtId="0" fontId="5" fillId="2" borderId="14" xfId="0" applyFont="1" applyFill="1" applyBorder="1" applyAlignment="1" applyProtection="1">
      <alignment horizontal="left"/>
    </xf>
    <xf numFmtId="0" fontId="12" fillId="2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left"/>
    </xf>
    <xf numFmtId="0" fontId="12" fillId="2" borderId="16" xfId="0" applyFont="1" applyFill="1" applyBorder="1"/>
    <xf numFmtId="37" fontId="12" fillId="2" borderId="16" xfId="0" applyNumberFormat="1" applyFont="1" applyFill="1" applyBorder="1" applyProtection="1"/>
    <xf numFmtId="37" fontId="7" fillId="2" borderId="16" xfId="0" applyNumberFormat="1" applyFont="1" applyFill="1" applyBorder="1" applyProtection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37" fontId="7" fillId="2" borderId="1" xfId="0" applyNumberFormat="1" applyFont="1" applyFill="1" applyBorder="1" applyAlignment="1" applyProtection="1"/>
    <xf numFmtId="0" fontId="7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12" fillId="2" borderId="10" xfId="0" applyFont="1" applyFill="1" applyBorder="1"/>
    <xf numFmtId="37" fontId="12" fillId="2" borderId="10" xfId="0" applyNumberFormat="1" applyFont="1" applyFill="1" applyBorder="1" applyProtection="1"/>
    <xf numFmtId="37" fontId="7" fillId="2" borderId="10" xfId="0" applyNumberFormat="1" applyFont="1" applyFill="1" applyBorder="1" applyProtection="1"/>
    <xf numFmtId="0" fontId="7" fillId="2" borderId="3" xfId="0" applyFont="1" applyFill="1" applyBorder="1" applyAlignment="1"/>
    <xf numFmtId="0" fontId="7" fillId="2" borderId="3" xfId="0" applyFont="1" applyFill="1" applyBorder="1" applyAlignment="1">
      <alignment horizontal="center"/>
    </xf>
    <xf numFmtId="37" fontId="7" fillId="2" borderId="3" xfId="0" applyNumberFormat="1" applyFont="1" applyFill="1" applyBorder="1" applyAlignment="1" applyProtection="1"/>
    <xf numFmtId="0" fontId="7" fillId="2" borderId="2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37" fontId="5" fillId="2" borderId="0" xfId="0" applyNumberFormat="1" applyFont="1" applyFill="1" applyProtection="1"/>
    <xf numFmtId="37" fontId="1" fillId="2" borderId="0" xfId="0" applyNumberFormat="1" applyFont="1" applyFill="1" applyProtection="1"/>
    <xf numFmtId="0" fontId="5" fillId="2" borderId="0" xfId="0" applyFont="1" applyFill="1" applyAlignment="1"/>
    <xf numFmtId="37" fontId="5" fillId="2" borderId="0" xfId="0" applyNumberFormat="1" applyFont="1" applyFill="1" applyAlignment="1" applyProtection="1"/>
    <xf numFmtId="37" fontId="5" fillId="2" borderId="0" xfId="0" applyNumberFormat="1" applyFont="1" applyFill="1" applyAlignment="1" applyProtection="1">
      <alignment horizontal="center"/>
    </xf>
    <xf numFmtId="0" fontId="7" fillId="2" borderId="8" xfId="0" applyFont="1" applyFill="1" applyBorder="1"/>
    <xf numFmtId="0" fontId="4" fillId="2" borderId="0" xfId="0" applyFont="1" applyFill="1" applyAlignment="1"/>
    <xf numFmtId="37" fontId="4" fillId="2" borderId="0" xfId="0" applyNumberFormat="1" applyFont="1" applyFill="1" applyAlignment="1" applyProtection="1">
      <alignment horizontal="center"/>
    </xf>
    <xf numFmtId="37" fontId="2" fillId="2" borderId="0" xfId="0" applyNumberFormat="1" applyFont="1" applyFill="1"/>
    <xf numFmtId="0" fontId="20" fillId="2" borderId="0" xfId="0" applyFont="1" applyFill="1"/>
    <xf numFmtId="0" fontId="2" fillId="2" borderId="0" xfId="0" applyFont="1" applyFill="1" applyAlignment="1" applyProtection="1">
      <alignment horizontal="left"/>
    </xf>
    <xf numFmtId="49" fontId="2" fillId="2" borderId="0" xfId="0" applyNumberFormat="1" applyFont="1" applyFill="1" applyAlignment="1">
      <alignment horizontal="center"/>
    </xf>
    <xf numFmtId="37" fontId="2" fillId="2" borderId="0" xfId="0" applyNumberFormat="1" applyFont="1" applyFill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49" fontId="2" fillId="2" borderId="0" xfId="0" applyNumberFormat="1" applyFont="1" applyFill="1" applyAlignment="1" applyProtection="1">
      <alignment horizontal="left"/>
    </xf>
    <xf numFmtId="49" fontId="4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7" fontId="4" fillId="2" borderId="5" xfId="0" applyNumberFormat="1" applyFont="1" applyFill="1" applyBorder="1" applyProtection="1"/>
    <xf numFmtId="164" fontId="4" fillId="2" borderId="5" xfId="1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37" fontId="2" fillId="2" borderId="0" xfId="0" applyNumberFormat="1" applyFont="1" applyFill="1" applyBorder="1" applyProtection="1"/>
    <xf numFmtId="37" fontId="2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7" fillId="2" borderId="8" xfId="0" applyFont="1" applyFill="1" applyBorder="1" applyAlignment="1">
      <alignment horizontal="left"/>
    </xf>
    <xf numFmtId="0" fontId="4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/>
    <xf numFmtId="49" fontId="2" fillId="2" borderId="0" xfId="0" applyNumberFormat="1" applyFont="1" applyFill="1" applyAlignment="1"/>
    <xf numFmtId="37" fontId="4" fillId="2" borderId="0" xfId="0" applyNumberFormat="1" applyFont="1" applyFill="1" applyAlignment="1" applyProtection="1">
      <alignment horizontal="right"/>
    </xf>
    <xf numFmtId="3" fontId="2" fillId="2" borderId="0" xfId="0" applyNumberFormat="1" applyFont="1" applyFill="1" applyBorder="1"/>
    <xf numFmtId="49" fontId="4" fillId="2" borderId="0" xfId="0" quotePrefix="1" applyNumberFormat="1" applyFont="1" applyFill="1" applyAlignment="1"/>
    <xf numFmtId="0" fontId="4" fillId="2" borderId="0" xfId="0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0" fontId="4" fillId="2" borderId="4" xfId="0" applyFont="1" applyFill="1" applyBorder="1" applyAlignment="1" applyProtection="1">
      <alignment horizontal="right"/>
    </xf>
    <xf numFmtId="37" fontId="4" fillId="2" borderId="5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Alignment="1"/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1" fillId="2" borderId="0" xfId="0" applyFont="1" applyFill="1" applyAlignment="1">
      <alignment horizontal="center"/>
    </xf>
    <xf numFmtId="37" fontId="11" fillId="2" borderId="0" xfId="0" applyNumberFormat="1" applyFont="1" applyFill="1" applyProtection="1"/>
    <xf numFmtId="37" fontId="11" fillId="2" borderId="0" xfId="0" applyNumberFormat="1" applyFont="1" applyFill="1"/>
    <xf numFmtId="0" fontId="11" fillId="2" borderId="0" xfId="0" applyFont="1" applyFill="1" applyAlignment="1"/>
    <xf numFmtId="49" fontId="2" fillId="2" borderId="0" xfId="0" quotePrefix="1" applyNumberFormat="1" applyFont="1" applyFill="1" applyAlignment="1" applyProtection="1"/>
    <xf numFmtId="0" fontId="2" fillId="2" borderId="0" xfId="0" quotePrefix="1" applyFont="1" applyFill="1" applyAlignment="1" applyProtection="1"/>
    <xf numFmtId="49" fontId="2" fillId="2" borderId="0" xfId="0" applyNumberFormat="1" applyFont="1" applyFill="1" applyAlignment="1" applyProtection="1"/>
    <xf numFmtId="37" fontId="4" fillId="2" borderId="0" xfId="0" applyNumberFormat="1" applyFont="1" applyFill="1" applyBorder="1" applyProtection="1"/>
    <xf numFmtId="164" fontId="4" fillId="2" borderId="0" xfId="1" applyNumberFormat="1" applyFont="1" applyFill="1" applyAlignment="1">
      <alignment horizontal="center"/>
    </xf>
    <xf numFmtId="49" fontId="4" fillId="2" borderId="0" xfId="0" applyNumberFormat="1" applyFont="1" applyFill="1" applyAlignment="1" applyProtection="1"/>
    <xf numFmtId="37" fontId="3" fillId="2" borderId="0" xfId="0" applyNumberFormat="1" applyFont="1" applyFill="1"/>
    <xf numFmtId="0" fontId="6" fillId="2" borderId="4" xfId="0" applyFont="1" applyFill="1" applyBorder="1" applyAlignment="1">
      <alignment horizontal="right"/>
    </xf>
    <xf numFmtId="49" fontId="4" fillId="2" borderId="0" xfId="0" quotePrefix="1" applyNumberFormat="1" applyFont="1" applyFill="1" applyAlignment="1" applyProtection="1"/>
    <xf numFmtId="37" fontId="2" fillId="2" borderId="10" xfId="0" applyNumberFormat="1" applyFont="1" applyFill="1" applyBorder="1" applyProtection="1"/>
    <xf numFmtId="0" fontId="13" fillId="2" borderId="0" xfId="0" applyFont="1" applyFill="1" applyAlignment="1"/>
    <xf numFmtId="37" fontId="13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8" xfId="0" applyFont="1" applyFill="1" applyBorder="1" applyProtection="1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37" fontId="4" fillId="2" borderId="0" xfId="0" quotePrefix="1" applyNumberFormat="1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/>
    <xf numFmtId="37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right"/>
    </xf>
    <xf numFmtId="49" fontId="2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0" fontId="4" fillId="2" borderId="0" xfId="0" applyFont="1" applyFill="1" applyProtection="1"/>
    <xf numFmtId="0" fontId="4" fillId="2" borderId="0" xfId="0" applyFont="1" applyFill="1" applyAlignment="1" applyProtection="1"/>
    <xf numFmtId="37" fontId="4" fillId="2" borderId="5" xfId="0" applyNumberFormat="1" applyFont="1" applyFill="1" applyBorder="1" applyAlignment="1" applyProtection="1">
      <alignment horizontal="center"/>
    </xf>
    <xf numFmtId="164" fontId="4" fillId="2" borderId="0" xfId="1" applyNumberFormat="1" applyFont="1" applyFill="1" applyAlignment="1" applyProtection="1">
      <alignment horizontal="center"/>
    </xf>
    <xf numFmtId="0" fontId="5" fillId="2" borderId="0" xfId="0" applyFont="1" applyFill="1" applyBorder="1" applyProtection="1"/>
    <xf numFmtId="164" fontId="4" fillId="2" borderId="5" xfId="1" applyNumberFormat="1" applyFont="1" applyFill="1" applyBorder="1" applyAlignment="1" applyProtection="1">
      <alignment horizontal="right"/>
    </xf>
    <xf numFmtId="37" fontId="4" fillId="2" borderId="6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37" fontId="2" fillId="2" borderId="0" xfId="0" applyNumberFormat="1" applyFont="1" applyFill="1" applyBorder="1" applyAlignment="1" applyProtection="1"/>
    <xf numFmtId="0" fontId="7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37" fontId="4" fillId="2" borderId="12" xfId="0" applyNumberFormat="1" applyFont="1" applyFill="1" applyBorder="1" applyProtection="1"/>
    <xf numFmtId="37" fontId="4" fillId="2" borderId="13" xfId="0" applyNumberFormat="1" applyFont="1" applyFill="1" applyBorder="1" applyProtection="1"/>
    <xf numFmtId="37" fontId="2" fillId="2" borderId="0" xfId="0" quotePrefix="1" applyNumberFormat="1" applyFont="1" applyFill="1" applyProtection="1"/>
    <xf numFmtId="43" fontId="2" fillId="2" borderId="0" xfId="1" applyFont="1" applyFill="1" applyAlignment="1" applyProtection="1">
      <alignment horizontal="center"/>
    </xf>
    <xf numFmtId="43" fontId="5" fillId="2" borderId="0" xfId="1" applyFont="1" applyFill="1" applyAlignment="1" applyProtection="1">
      <alignment horizontal="right"/>
    </xf>
    <xf numFmtId="43" fontId="2" fillId="2" borderId="0" xfId="1" applyFont="1" applyFill="1" applyAlignment="1">
      <alignment horizontal="center"/>
    </xf>
    <xf numFmtId="43" fontId="2" fillId="2" borderId="0" xfId="1" applyFont="1" applyFill="1" applyProtection="1"/>
    <xf numFmtId="37" fontId="2" fillId="2" borderId="10" xfId="1" applyNumberFormat="1" applyFont="1" applyFill="1" applyBorder="1" applyProtection="1"/>
    <xf numFmtId="37" fontId="2" fillId="2" borderId="0" xfId="1" applyNumberFormat="1" applyFont="1" applyFill="1" applyBorder="1" applyProtection="1"/>
    <xf numFmtId="37" fontId="2" fillId="2" borderId="0" xfId="1" applyNumberFormat="1" applyFont="1" applyFill="1" applyProtection="1"/>
    <xf numFmtId="43" fontId="2" fillId="2" borderId="0" xfId="1" applyFont="1" applyFill="1" applyAlignment="1" applyProtection="1"/>
    <xf numFmtId="0" fontId="14" fillId="2" borderId="0" xfId="0" applyFont="1" applyFill="1" applyAlignment="1" applyProtection="1">
      <alignment horizontal="right"/>
    </xf>
    <xf numFmtId="0" fontId="0" fillId="2" borderId="0" xfId="0" applyFill="1" applyAlignment="1">
      <alignment horizontal="center"/>
    </xf>
    <xf numFmtId="0" fontId="19" fillId="3" borderId="0" xfId="0" applyFont="1" applyFill="1" applyAlignment="1">
      <alignment horizontal="right"/>
    </xf>
    <xf numFmtId="0" fontId="19" fillId="3" borderId="0" xfId="0" applyFont="1" applyFill="1" applyAlignment="1">
      <alignment horizontal="center"/>
    </xf>
    <xf numFmtId="0" fontId="20" fillId="3" borderId="0" xfId="0" applyFont="1" applyFill="1"/>
    <xf numFmtId="0" fontId="19" fillId="3" borderId="0" xfId="0" applyFont="1" applyFill="1"/>
    <xf numFmtId="37" fontId="19" fillId="3" borderId="0" xfId="0" applyNumberFormat="1" applyFont="1" applyFill="1" applyProtection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 applyProtection="1">
      <alignment horizontal="left"/>
    </xf>
    <xf numFmtId="3" fontId="2" fillId="3" borderId="0" xfId="0" applyNumberFormat="1" applyFont="1" applyFill="1"/>
    <xf numFmtId="37" fontId="2" fillId="3" borderId="0" xfId="0" applyNumberFormat="1" applyFont="1" applyFill="1" applyProtection="1"/>
    <xf numFmtId="37" fontId="2" fillId="3" borderId="0" xfId="0" applyNumberFormat="1" applyFont="1" applyFill="1"/>
    <xf numFmtId="37" fontId="2" fillId="3" borderId="0" xfId="0" applyNumberFormat="1" applyFont="1" applyFill="1" applyAlignment="1" applyProtection="1">
      <alignment horizontal="right"/>
    </xf>
    <xf numFmtId="37" fontId="2" fillId="3" borderId="0" xfId="0" applyNumberFormat="1" applyFont="1" applyFill="1" applyAlignment="1" applyProtection="1">
      <alignment horizontal="center"/>
    </xf>
    <xf numFmtId="0" fontId="2" fillId="3" borderId="0" xfId="0" applyFont="1" applyFill="1"/>
    <xf numFmtId="0" fontId="2" fillId="3" borderId="0" xfId="0" applyFont="1" applyFill="1" applyBorder="1" applyAlignment="1" applyProtection="1">
      <alignment horizontal="left"/>
    </xf>
    <xf numFmtId="0" fontId="11" fillId="3" borderId="0" xfId="0" applyFont="1" applyFill="1"/>
    <xf numFmtId="0" fontId="2" fillId="3" borderId="0" xfId="0" applyFont="1" applyFill="1" applyBorder="1"/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37" fontId="2" fillId="3" borderId="0" xfId="0" applyNumberFormat="1" applyFont="1" applyFill="1" applyBorder="1" applyProtection="1"/>
    <xf numFmtId="37" fontId="4" fillId="3" borderId="0" xfId="0" applyNumberFormat="1" applyFont="1" applyFill="1" applyProtection="1"/>
    <xf numFmtId="37" fontId="2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3" fontId="4" fillId="3" borderId="0" xfId="0" applyNumberFormat="1" applyFont="1" applyFill="1"/>
    <xf numFmtId="0" fontId="2" fillId="3" borderId="0" xfId="0" applyFont="1" applyFill="1" applyAlignment="1">
      <alignment horizontal="left"/>
    </xf>
    <xf numFmtId="37" fontId="4" fillId="3" borderId="0" xfId="0" applyNumberFormat="1" applyFont="1" applyFill="1" applyAlignment="1" applyProtection="1">
      <alignment horizontal="right"/>
    </xf>
    <xf numFmtId="3" fontId="4" fillId="3" borderId="0" xfId="0" applyNumberFormat="1" applyFont="1" applyFill="1" applyBorder="1"/>
    <xf numFmtId="0" fontId="4" fillId="3" borderId="0" xfId="0" applyFont="1" applyFill="1" applyAlignment="1" applyProtection="1">
      <alignment horizontal="left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 applyProtection="1">
      <alignment horizontal="center"/>
    </xf>
    <xf numFmtId="37" fontId="11" fillId="3" borderId="0" xfId="0" applyNumberFormat="1" applyFont="1" applyFill="1"/>
    <xf numFmtId="37" fontId="4" fillId="3" borderId="0" xfId="0" applyNumberFormat="1" applyFont="1" applyFill="1" applyBorder="1" applyProtection="1"/>
    <xf numFmtId="37" fontId="2" fillId="3" borderId="10" xfId="0" applyNumberFormat="1" applyFont="1" applyFill="1" applyBorder="1" applyProtection="1"/>
    <xf numFmtId="37" fontId="4" fillId="3" borderId="10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37" fontId="4" fillId="3" borderId="0" xfId="0" applyNumberFormat="1" applyFont="1" applyFill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37" fontId="3" fillId="3" borderId="0" xfId="0" applyNumberFormat="1" applyFont="1" applyFill="1"/>
    <xf numFmtId="37" fontId="19" fillId="2" borderId="0" xfId="0" applyNumberFormat="1" applyFont="1" applyFill="1" applyProtection="1"/>
    <xf numFmtId="37" fontId="21" fillId="3" borderId="0" xfId="0" applyNumberFormat="1" applyFont="1" applyFill="1" applyProtection="1"/>
    <xf numFmtId="37" fontId="21" fillId="2" borderId="0" xfId="0" applyNumberFormat="1" applyFont="1" applyFill="1" applyProtection="1"/>
    <xf numFmtId="37" fontId="19" fillId="2" borderId="5" xfId="0" applyNumberFormat="1" applyFont="1" applyFill="1" applyBorder="1" applyProtection="1"/>
    <xf numFmtId="164" fontId="11" fillId="2" borderId="0" xfId="1" applyNumberFormat="1" applyFont="1" applyFill="1"/>
    <xf numFmtId="164" fontId="3" fillId="2" borderId="0" xfId="1" applyNumberFormat="1" applyFont="1" applyFill="1"/>
    <xf numFmtId="164" fontId="0" fillId="2" borderId="0" xfId="1" applyNumberFormat="1" applyFont="1" applyFill="1"/>
    <xf numFmtId="37" fontId="7" fillId="2" borderId="17" xfId="0" applyNumberFormat="1" applyFont="1" applyFill="1" applyBorder="1" applyProtection="1"/>
    <xf numFmtId="37" fontId="7" fillId="2" borderId="18" xfId="0" applyNumberFormat="1" applyFont="1" applyFill="1" applyBorder="1" applyProtection="1"/>
    <xf numFmtId="37" fontId="7" fillId="2" borderId="16" xfId="0" quotePrefix="1" applyNumberFormat="1" applyFont="1" applyFill="1" applyBorder="1" applyAlignment="1" applyProtection="1">
      <alignment horizontal="center"/>
    </xf>
    <xf numFmtId="0" fontId="1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165" fontId="4" fillId="2" borderId="9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37" fontId="4" fillId="2" borderId="9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37" fontId="4" fillId="2" borderId="9" xfId="0" applyNumberFormat="1" applyFont="1" applyFill="1" applyBorder="1" applyAlignment="1" applyProtection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37" fontId="1" fillId="4" borderId="0" xfId="0" applyNumberFormat="1" applyFont="1" applyFill="1" applyProtection="1"/>
    <xf numFmtId="37" fontId="4" fillId="4" borderId="0" xfId="0" applyNumberFormat="1" applyFont="1" applyFill="1" applyProtection="1"/>
    <xf numFmtId="37" fontId="2" fillId="4" borderId="0" xfId="0" applyNumberFormat="1" applyFont="1" applyFill="1" applyBorder="1" applyProtection="1"/>
    <xf numFmtId="37" fontId="2" fillId="4" borderId="0" xfId="0" applyNumberFormat="1" applyFont="1" applyFill="1" applyProtection="1"/>
    <xf numFmtId="0" fontId="11" fillId="4" borderId="0" xfId="0" applyFont="1" applyFill="1"/>
    <xf numFmtId="0" fontId="2" fillId="4" borderId="0" xfId="0" applyFont="1" applyFill="1" applyProtection="1"/>
    <xf numFmtId="0" fontId="4" fillId="4" borderId="0" xfId="0" applyFont="1" applyFill="1" applyProtection="1"/>
    <xf numFmtId="0" fontId="15" fillId="4" borderId="10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>
      <alignment horizontal="center"/>
    </xf>
    <xf numFmtId="0" fontId="0" fillId="4" borderId="0" xfId="0" applyFill="1"/>
    <xf numFmtId="0" fontId="19" fillId="5" borderId="0" xfId="0" applyFont="1" applyFill="1" applyAlignment="1">
      <alignment horizontal="center"/>
    </xf>
    <xf numFmtId="0" fontId="20" fillId="5" borderId="0" xfId="0" applyFont="1" applyFill="1"/>
    <xf numFmtId="3" fontId="4" fillId="5" borderId="0" xfId="0" applyNumberFormat="1" applyFont="1" applyFill="1"/>
    <xf numFmtId="37" fontId="4" fillId="5" borderId="0" xfId="0" applyNumberFormat="1" applyFont="1" applyFill="1" applyProtection="1"/>
    <xf numFmtId="37" fontId="4" fillId="5" borderId="0" xfId="0" applyNumberFormat="1" applyFont="1" applyFill="1"/>
    <xf numFmtId="37" fontId="19" fillId="5" borderId="0" xfId="0" applyNumberFormat="1" applyFont="1" applyFill="1" applyProtection="1"/>
    <xf numFmtId="37" fontId="4" fillId="5" borderId="0" xfId="0" applyNumberFormat="1" applyFont="1" applyFill="1" applyAlignment="1" applyProtection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3" fontId="2" fillId="5" borderId="0" xfId="0" applyNumberFormat="1" applyFont="1" applyFill="1"/>
    <xf numFmtId="37" fontId="2" fillId="5" borderId="0" xfId="0" applyNumberFormat="1" applyFont="1" applyFill="1" applyProtection="1"/>
    <xf numFmtId="37" fontId="2" fillId="5" borderId="0" xfId="0" applyNumberFormat="1" applyFont="1" applyFill="1"/>
    <xf numFmtId="37" fontId="2" fillId="5" borderId="0" xfId="0" applyNumberFormat="1" applyFont="1" applyFill="1" applyAlignment="1" applyProtection="1">
      <alignment horizontal="right"/>
    </xf>
    <xf numFmtId="37" fontId="2" fillId="5" borderId="0" xfId="0" applyNumberFormat="1" applyFont="1" applyFill="1" applyAlignment="1" applyProtection="1">
      <alignment horizontal="center"/>
    </xf>
    <xf numFmtId="0" fontId="11" fillId="5" borderId="0" xfId="0" applyFont="1" applyFill="1"/>
    <xf numFmtId="37" fontId="2" fillId="5" borderId="0" xfId="0" applyNumberFormat="1" applyFont="1" applyFill="1" applyAlignment="1" applyProtection="1"/>
    <xf numFmtId="49" fontId="2" fillId="5" borderId="0" xfId="0" applyNumberFormat="1" applyFont="1" applyFill="1" applyAlignment="1" applyProtection="1">
      <alignment horizontal="left"/>
    </xf>
    <xf numFmtId="0" fontId="2" fillId="5" borderId="0" xfId="0" applyFont="1" applyFill="1" applyBorder="1" applyAlignment="1">
      <alignment horizontal="center"/>
    </xf>
    <xf numFmtId="49" fontId="2" fillId="5" borderId="0" xfId="0" applyNumberFormat="1" applyFont="1" applyFill="1" applyAlignment="1">
      <alignment horizontal="center"/>
    </xf>
    <xf numFmtId="0" fontId="2" fillId="5" borderId="0" xfId="0" applyFont="1" applyFill="1" applyBorder="1" applyAlignment="1">
      <alignment horizontal="left"/>
    </xf>
    <xf numFmtId="37" fontId="2" fillId="5" borderId="0" xfId="0" applyNumberFormat="1" applyFont="1" applyFill="1" applyBorder="1" applyProtection="1"/>
    <xf numFmtId="37" fontId="2" fillId="5" borderId="0" xfId="0" applyNumberFormat="1" applyFont="1" applyFill="1" applyBorder="1" applyAlignment="1" applyProtection="1">
      <alignment horizontal="center"/>
    </xf>
    <xf numFmtId="0" fontId="4" fillId="2" borderId="0" xfId="0" applyFont="1" applyFill="1" applyAlignment="1">
      <alignment horizontal="center" wrapText="1"/>
    </xf>
    <xf numFmtId="3" fontId="4" fillId="2" borderId="0" xfId="0" applyNumberFormat="1" applyFont="1" applyFill="1" applyBorder="1"/>
    <xf numFmtId="37" fontId="4" fillId="4" borderId="5" xfId="0" applyNumberFormat="1" applyFont="1" applyFill="1" applyBorder="1" applyProtection="1"/>
    <xf numFmtId="0" fontId="3" fillId="4" borderId="0" xfId="0" applyFont="1" applyFill="1"/>
    <xf numFmtId="37" fontId="4" fillId="4" borderId="5" xfId="0" applyNumberFormat="1" applyFont="1" applyFill="1" applyBorder="1" applyAlignment="1" applyProtection="1">
      <alignment horizontal="right"/>
    </xf>
    <xf numFmtId="0" fontId="2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3" fillId="5" borderId="0" xfId="0" applyFont="1" applyFill="1"/>
    <xf numFmtId="0" fontId="4" fillId="5" borderId="0" xfId="0" applyFont="1" applyFill="1" applyAlignment="1">
      <alignment horizontal="left"/>
    </xf>
    <xf numFmtId="0" fontId="4" fillId="5" borderId="0" xfId="0" applyFont="1" applyFill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 applyProtection="1">
      <alignment horizontal="left"/>
    </xf>
    <xf numFmtId="0" fontId="4" fillId="5" borderId="0" xfId="0" applyFont="1" applyFill="1" applyAlignment="1" applyProtection="1">
      <alignment horizontal="left"/>
    </xf>
    <xf numFmtId="164" fontId="3" fillId="5" borderId="0" xfId="1" applyNumberFormat="1" applyFont="1" applyFill="1"/>
    <xf numFmtId="164" fontId="11" fillId="5" borderId="0" xfId="1" applyNumberFormat="1" applyFont="1" applyFill="1"/>
    <xf numFmtId="0" fontId="2" fillId="5" borderId="0" xfId="0" applyFont="1" applyFill="1" applyBorder="1" applyAlignment="1" applyProtection="1">
      <alignment horizontal="left"/>
    </xf>
    <xf numFmtId="0" fontId="2" fillId="5" borderId="0" xfId="0" applyFont="1" applyFill="1" applyAlignment="1" applyProtection="1">
      <alignment horizontal="center"/>
    </xf>
    <xf numFmtId="37" fontId="21" fillId="5" borderId="0" xfId="0" applyNumberFormat="1" applyFont="1" applyFill="1" applyProtection="1"/>
    <xf numFmtId="0" fontId="4" fillId="5" borderId="0" xfId="0" applyFont="1" applyFill="1" applyAlignment="1">
      <alignment horizontal="right"/>
    </xf>
    <xf numFmtId="37" fontId="4" fillId="5" borderId="0" xfId="0" applyNumberFormat="1" applyFont="1" applyFill="1" applyBorder="1" applyProtection="1"/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 applyProtection="1">
      <alignment horizontal="left"/>
    </xf>
    <xf numFmtId="0" fontId="4" fillId="5" borderId="0" xfId="0" applyFont="1" applyFill="1" applyAlignment="1" applyProtection="1">
      <alignment horizontal="center"/>
    </xf>
    <xf numFmtId="0" fontId="4" fillId="5" borderId="0" xfId="0" applyFont="1" applyFill="1" applyProtection="1"/>
    <xf numFmtId="0" fontId="21" fillId="5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37" fontId="4" fillId="4" borderId="0" xfId="0" applyNumberFormat="1" applyFont="1" applyFill="1" applyBorder="1" applyProtection="1"/>
    <xf numFmtId="37" fontId="19" fillId="2" borderId="0" xfId="0" applyNumberFormat="1" applyFont="1" applyFill="1" applyBorder="1" applyProtection="1"/>
    <xf numFmtId="0" fontId="23" fillId="2" borderId="4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22" fillId="2" borderId="8" xfId="0" applyFont="1" applyFill="1" applyBorder="1" applyProtection="1"/>
    <xf numFmtId="0" fontId="22" fillId="2" borderId="4" xfId="0" applyFont="1" applyFill="1" applyBorder="1" applyAlignment="1" applyProtection="1">
      <alignment horizontal="right"/>
    </xf>
    <xf numFmtId="0" fontId="7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left"/>
    </xf>
    <xf numFmtId="0" fontId="5" fillId="4" borderId="15" xfId="0" applyFont="1" applyFill="1" applyBorder="1" applyAlignment="1" applyProtection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/>
    <xf numFmtId="37" fontId="7" fillId="2" borderId="0" xfId="0" applyNumberFormat="1" applyFont="1" applyFill="1" applyBorder="1" applyProtection="1"/>
    <xf numFmtId="37" fontId="7" fillId="2" borderId="0" xfId="0" quotePrefix="1" applyNumberFormat="1" applyFont="1" applyFill="1" applyBorder="1" applyAlignment="1" applyProtection="1">
      <alignment horizontal="center"/>
    </xf>
    <xf numFmtId="37" fontId="12" fillId="2" borderId="0" xfId="0" applyNumberFormat="1" applyFont="1" applyFill="1" applyBorder="1" applyProtection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24" xfId="0" applyFont="1" applyFill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4" fillId="2" borderId="26" xfId="0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37" fontId="4" fillId="2" borderId="8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37" fontId="4" fillId="2" borderId="8" xfId="0" applyNumberFormat="1" applyFont="1" applyFill="1" applyBorder="1" applyAlignment="1" applyProtection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2" borderId="5" xfId="0" applyFont="1" applyFill="1" applyBorder="1" applyAlignment="1" applyProtection="1">
      <alignment horizontal="right"/>
    </xf>
    <xf numFmtId="37" fontId="2" fillId="3" borderId="14" xfId="0" quotePrefix="1" applyNumberFormat="1" applyFont="1" applyFill="1" applyBorder="1" applyAlignment="1" applyProtection="1"/>
    <xf numFmtId="37" fontId="2" fillId="3" borderId="16" xfId="0" applyNumberFormat="1" applyFont="1" applyFill="1" applyBorder="1" applyAlignment="1" applyProtection="1">
      <alignment horizontal="center"/>
    </xf>
    <xf numFmtId="49" fontId="2" fillId="3" borderId="16" xfId="0" applyNumberFormat="1" applyFont="1" applyFill="1" applyBorder="1" applyAlignment="1" applyProtection="1"/>
    <xf numFmtId="37" fontId="2" fillId="3" borderId="20" xfId="0" applyNumberFormat="1" applyFont="1" applyFill="1" applyBorder="1" applyAlignment="1" applyProtection="1">
      <alignment horizontal="center"/>
    </xf>
    <xf numFmtId="0" fontId="2" fillId="2" borderId="15" xfId="0" applyFont="1" applyFill="1" applyBorder="1" applyAlignment="1"/>
    <xf numFmtId="16" fontId="2" fillId="2" borderId="0" xfId="0" quotePrefix="1" applyNumberFormat="1" applyFont="1" applyFill="1" applyBorder="1" applyAlignment="1"/>
    <xf numFmtId="37" fontId="2" fillId="2" borderId="23" xfId="0" applyNumberFormat="1" applyFont="1" applyFill="1" applyBorder="1" applyAlignment="1" applyProtection="1">
      <alignment horizontal="center"/>
    </xf>
    <xf numFmtId="49" fontId="2" fillId="3" borderId="15" xfId="0" applyNumberFormat="1" applyFont="1" applyFill="1" applyBorder="1" applyAlignment="1" applyProtection="1"/>
    <xf numFmtId="49" fontId="2" fillId="3" borderId="0" xfId="0" applyNumberFormat="1" applyFont="1" applyFill="1" applyBorder="1" applyAlignment="1" applyProtection="1"/>
    <xf numFmtId="37" fontId="2" fillId="3" borderId="23" xfId="0" applyNumberFormat="1" applyFont="1" applyFill="1" applyBorder="1" applyAlignment="1" applyProtection="1">
      <alignment horizontal="center"/>
    </xf>
    <xf numFmtId="37" fontId="2" fillId="2" borderId="15" xfId="0" applyNumberFormat="1" applyFont="1" applyFill="1" applyBorder="1" applyAlignment="1" applyProtection="1"/>
    <xf numFmtId="37" fontId="2" fillId="3" borderId="15" xfId="0" quotePrefix="1" applyNumberFormat="1" applyFont="1" applyFill="1" applyBorder="1" applyAlignment="1" applyProtection="1"/>
    <xf numFmtId="37" fontId="2" fillId="3" borderId="0" xfId="0" quotePrefix="1" applyNumberFormat="1" applyFont="1" applyFill="1" applyBorder="1" applyAlignment="1" applyProtection="1">
      <alignment horizontal="center"/>
    </xf>
    <xf numFmtId="49" fontId="2" fillId="3" borderId="0" xfId="0" quotePrefix="1" applyNumberFormat="1" applyFont="1" applyFill="1" applyBorder="1" applyAlignment="1" applyProtection="1"/>
    <xf numFmtId="37" fontId="4" fillId="2" borderId="15" xfId="0" quotePrefix="1" applyNumberFormat="1" applyFont="1" applyFill="1" applyBorder="1" applyAlignment="1" applyProtection="1"/>
    <xf numFmtId="37" fontId="4" fillId="2" borderId="0" xfId="0" quotePrefix="1" applyNumberFormat="1" applyFont="1" applyFill="1" applyBorder="1" applyAlignment="1" applyProtection="1">
      <alignment horizontal="center"/>
    </xf>
    <xf numFmtId="49" fontId="4" fillId="2" borderId="0" xfId="0" quotePrefix="1" applyNumberFormat="1" applyFont="1" applyFill="1" applyBorder="1" applyAlignment="1" applyProtection="1"/>
    <xf numFmtId="37" fontId="4" fillId="2" borderId="23" xfId="0" applyNumberFormat="1" applyFont="1" applyFill="1" applyBorder="1" applyAlignment="1" applyProtection="1">
      <alignment horizontal="center"/>
    </xf>
    <xf numFmtId="37" fontId="4" fillId="2" borderId="15" xfId="0" applyNumberFormat="1" applyFont="1" applyFill="1" applyBorder="1" applyAlignment="1" applyProtection="1"/>
    <xf numFmtId="37" fontId="4" fillId="2" borderId="0" xfId="0" applyNumberFormat="1" applyFont="1" applyFill="1" applyBorder="1" applyAlignment="1" applyProtection="1"/>
    <xf numFmtId="37" fontId="2" fillId="3" borderId="15" xfId="0" applyNumberFormat="1" applyFont="1" applyFill="1" applyBorder="1" applyAlignment="1" applyProtection="1"/>
    <xf numFmtId="37" fontId="4" fillId="3" borderId="15" xfId="0" quotePrefix="1" applyNumberFormat="1" applyFont="1" applyFill="1" applyBorder="1" applyAlignment="1" applyProtection="1"/>
    <xf numFmtId="37" fontId="4" fillId="3" borderId="0" xfId="0" applyNumberFormat="1" applyFont="1" applyFill="1" applyBorder="1" applyAlignment="1" applyProtection="1">
      <alignment horizontal="center"/>
    </xf>
    <xf numFmtId="37" fontId="4" fillId="3" borderId="0" xfId="0" applyNumberFormat="1" applyFont="1" applyFill="1" applyBorder="1" applyAlignment="1" applyProtection="1"/>
    <xf numFmtId="37" fontId="4" fillId="3" borderId="23" xfId="0" applyNumberFormat="1" applyFont="1" applyFill="1" applyBorder="1" applyAlignment="1" applyProtection="1">
      <alignment horizontal="center"/>
    </xf>
    <xf numFmtId="49" fontId="2" fillId="2" borderId="0" xfId="0" quotePrefix="1" applyNumberFormat="1" applyFont="1" applyFill="1" applyBorder="1" applyAlignment="1" applyProtection="1"/>
    <xf numFmtId="37" fontId="2" fillId="2" borderId="15" xfId="0" quotePrefix="1" applyNumberFormat="1" applyFont="1" applyFill="1" applyBorder="1" applyAlignment="1" applyProtection="1"/>
    <xf numFmtId="0" fontId="2" fillId="3" borderId="15" xfId="0" applyFont="1" applyFill="1" applyBorder="1" applyAlignment="1"/>
    <xf numFmtId="0" fontId="2" fillId="3" borderId="0" xfId="0" quotePrefix="1" applyFont="1" applyFill="1" applyBorder="1" applyAlignment="1"/>
    <xf numFmtId="37" fontId="2" fillId="2" borderId="0" xfId="0" quotePrefix="1" applyNumberFormat="1" applyFont="1" applyFill="1" applyBorder="1" applyAlignment="1" applyProtection="1"/>
    <xf numFmtId="37" fontId="2" fillId="3" borderId="0" xfId="0" quotePrefix="1" applyNumberFormat="1" applyFont="1" applyFill="1" applyBorder="1" applyAlignment="1" applyProtection="1"/>
    <xf numFmtId="49" fontId="2" fillId="2" borderId="15" xfId="0" quotePrefix="1" applyNumberFormat="1" applyFont="1" applyFill="1" applyBorder="1" applyAlignment="1" applyProtection="1"/>
    <xf numFmtId="49" fontId="4" fillId="3" borderId="15" xfId="0" quotePrefix="1" applyNumberFormat="1" applyFont="1" applyFill="1" applyBorder="1" applyAlignment="1" applyProtection="1"/>
    <xf numFmtId="49" fontId="4" fillId="3" borderId="0" xfId="0" applyNumberFormat="1" applyFont="1" applyFill="1" applyBorder="1" applyAlignment="1" applyProtection="1"/>
    <xf numFmtId="49" fontId="4" fillId="2" borderId="15" xfId="0" quotePrefix="1" applyNumberFormat="1" applyFont="1" applyFill="1" applyBorder="1" applyAlignment="1" applyProtection="1"/>
    <xf numFmtId="37" fontId="4" fillId="3" borderId="19" xfId="0" quotePrefix="1" applyNumberFormat="1" applyFont="1" applyFill="1" applyBorder="1" applyAlignment="1" applyProtection="1"/>
    <xf numFmtId="37" fontId="4" fillId="3" borderId="10" xfId="0" applyNumberFormat="1" applyFont="1" applyFill="1" applyBorder="1" applyAlignment="1" applyProtection="1">
      <alignment horizontal="center"/>
    </xf>
    <xf numFmtId="37" fontId="4" fillId="3" borderId="10" xfId="0" quotePrefix="1" applyNumberFormat="1" applyFont="1" applyFill="1" applyBorder="1" applyAlignment="1" applyProtection="1"/>
    <xf numFmtId="37" fontId="4" fillId="3" borderId="21" xfId="0" applyNumberFormat="1" applyFont="1" applyFill="1" applyBorder="1" applyAlignment="1" applyProtection="1">
      <alignment horizontal="center"/>
    </xf>
    <xf numFmtId="49" fontId="2" fillId="3" borderId="14" xfId="0" applyNumberFormat="1" applyFont="1" applyFill="1" applyBorder="1" applyAlignment="1" applyProtection="1"/>
    <xf numFmtId="37" fontId="2" fillId="3" borderId="0" xfId="0" applyNumberFormat="1" applyFont="1" applyFill="1" applyBorder="1" applyAlignment="1" applyProtection="1"/>
    <xf numFmtId="0" fontId="2" fillId="2" borderId="0" xfId="0" quotePrefix="1" applyFont="1" applyFill="1" applyBorder="1" applyAlignment="1"/>
    <xf numFmtId="164" fontId="2" fillId="3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2" borderId="19" xfId="0" applyFont="1" applyFill="1" applyBorder="1" applyAlignment="1"/>
    <xf numFmtId="164" fontId="2" fillId="2" borderId="10" xfId="1" applyNumberFormat="1" applyFont="1" applyFill="1" applyBorder="1" applyAlignment="1">
      <alignment horizontal="center"/>
    </xf>
    <xf numFmtId="0" fontId="2" fillId="2" borderId="10" xfId="0" applyFont="1" applyFill="1" applyBorder="1" applyAlignment="1"/>
    <xf numFmtId="37" fontId="2" fillId="2" borderId="21" xfId="0" applyNumberFormat="1" applyFont="1" applyFill="1" applyBorder="1" applyAlignment="1" applyProtection="1">
      <alignment horizontal="center"/>
    </xf>
    <xf numFmtId="37" fontId="2" fillId="3" borderId="14" xfId="0" applyNumberFormat="1" applyFont="1" applyFill="1" applyBorder="1" applyAlignment="1" applyProtection="1"/>
    <xf numFmtId="37" fontId="2" fillId="3" borderId="16" xfId="0" quotePrefix="1" applyNumberFormat="1" applyFont="1" applyFill="1" applyBorder="1" applyAlignment="1" applyProtection="1"/>
    <xf numFmtId="16" fontId="2" fillId="3" borderId="15" xfId="0" quotePrefix="1" applyNumberFormat="1" applyFont="1" applyFill="1" applyBorder="1" applyAlignment="1"/>
    <xf numFmtId="16" fontId="4" fillId="2" borderId="15" xfId="0" quotePrefix="1" applyNumberFormat="1" applyFont="1" applyFill="1" applyBorder="1" applyAlignment="1"/>
    <xf numFmtId="0" fontId="4" fillId="2" borderId="0" xfId="0" applyFont="1" applyFill="1" applyBorder="1" applyAlignment="1"/>
    <xf numFmtId="0" fontId="4" fillId="3" borderId="15" xfId="0" applyFont="1" applyFill="1" applyBorder="1" applyAlignment="1"/>
    <xf numFmtId="164" fontId="4" fillId="3" borderId="0" xfId="1" applyNumberFormat="1" applyFont="1" applyFill="1" applyBorder="1" applyAlignment="1">
      <alignment horizontal="center"/>
    </xf>
    <xf numFmtId="0" fontId="4" fillId="3" borderId="0" xfId="0" quotePrefix="1" applyFont="1" applyFill="1" applyBorder="1" applyAlignment="1"/>
    <xf numFmtId="16" fontId="2" fillId="2" borderId="15" xfId="0" quotePrefix="1" applyNumberFormat="1" applyFont="1" applyFill="1" applyBorder="1" applyAlignment="1"/>
    <xf numFmtId="0" fontId="2" fillId="2" borderId="0" xfId="0" applyFont="1" applyFill="1" applyBorder="1" applyAlignment="1"/>
    <xf numFmtId="16" fontId="4" fillId="3" borderId="15" xfId="0" quotePrefix="1" applyNumberFormat="1" applyFont="1" applyFill="1" applyBorder="1" applyAlignment="1"/>
    <xf numFmtId="0" fontId="4" fillId="3" borderId="0" xfId="0" applyFont="1" applyFill="1" applyBorder="1" applyAlignment="1"/>
    <xf numFmtId="0" fontId="4" fillId="2" borderId="15" xfId="0" applyFont="1" applyFill="1" applyBorder="1" applyAlignment="1"/>
    <xf numFmtId="37" fontId="2" fillId="3" borderId="4" xfId="0" applyNumberFormat="1" applyFont="1" applyFill="1" applyBorder="1" applyAlignment="1" applyProtection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/>
    <xf numFmtId="37" fontId="2" fillId="3" borderId="6" xfId="0" applyNumberFormat="1" applyFont="1" applyFill="1" applyBorder="1" applyAlignment="1" applyProtection="1">
      <alignment horizontal="center"/>
    </xf>
    <xf numFmtId="49" fontId="2" fillId="3" borderId="14" xfId="0" applyNumberFormat="1" applyFont="1" applyFill="1" applyBorder="1" applyAlignment="1"/>
    <xf numFmtId="164" fontId="2" fillId="3" borderId="16" xfId="1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/>
    <xf numFmtId="164" fontId="4" fillId="2" borderId="0" xfId="1" applyNumberFormat="1" applyFont="1" applyFill="1" applyBorder="1" applyAlignment="1">
      <alignment horizontal="center"/>
    </xf>
    <xf numFmtId="49" fontId="4" fillId="2" borderId="15" xfId="0" quotePrefix="1" applyNumberFormat="1" applyFont="1" applyFill="1" applyBorder="1" applyAlignment="1"/>
    <xf numFmtId="49" fontId="4" fillId="2" borderId="0" xfId="0" applyNumberFormat="1" applyFont="1" applyFill="1" applyBorder="1" applyAlignment="1" applyProtection="1">
      <alignment horizontal="left"/>
    </xf>
    <xf numFmtId="164" fontId="4" fillId="2" borderId="23" xfId="1" applyNumberFormat="1" applyFont="1" applyFill="1" applyBorder="1" applyAlignment="1">
      <alignment horizontal="center"/>
    </xf>
    <xf numFmtId="49" fontId="2" fillId="3" borderId="15" xfId="0" quotePrefix="1" applyNumberFormat="1" applyFont="1" applyFill="1" applyBorder="1" applyAlignment="1"/>
    <xf numFmtId="49" fontId="2" fillId="3" borderId="0" xfId="0" quotePrefix="1" applyNumberFormat="1" applyFont="1" applyFill="1" applyBorder="1" applyAlignment="1" applyProtection="1">
      <alignment horizontal="left"/>
    </xf>
    <xf numFmtId="164" fontId="2" fillId="3" borderId="23" xfId="1" applyNumberFormat="1" applyFont="1" applyFill="1" applyBorder="1" applyAlignment="1">
      <alignment horizontal="center"/>
    </xf>
    <xf numFmtId="49" fontId="4" fillId="3" borderId="15" xfId="0" quotePrefix="1" applyNumberFormat="1" applyFont="1" applyFill="1" applyBorder="1" applyAlignment="1"/>
    <xf numFmtId="49" fontId="4" fillId="3" borderId="0" xfId="0" quotePrefix="1" applyNumberFormat="1" applyFont="1" applyFill="1" applyBorder="1" applyAlignment="1" applyProtection="1">
      <alignment horizontal="left"/>
    </xf>
    <xf numFmtId="164" fontId="4" fillId="3" borderId="23" xfId="1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/>
    <xf numFmtId="164" fontId="2" fillId="2" borderId="0" xfId="1" applyNumberFormat="1" applyFont="1" applyFill="1" applyBorder="1" applyAlignment="1">
      <alignment horizontal="center"/>
    </xf>
    <xf numFmtId="0" fontId="2" fillId="2" borderId="0" xfId="0" quotePrefix="1" applyFont="1" applyFill="1" applyBorder="1" applyAlignment="1" applyProtection="1"/>
    <xf numFmtId="49" fontId="4" fillId="3" borderId="15" xfId="0" applyNumberFormat="1" applyFont="1" applyFill="1" applyBorder="1" applyAlignment="1"/>
    <xf numFmtId="49" fontId="2" fillId="3" borderId="19" xfId="0" quotePrefix="1" applyNumberFormat="1" applyFont="1" applyFill="1" applyBorder="1" applyAlignment="1"/>
    <xf numFmtId="164" fontId="2" fillId="3" borderId="10" xfId="1" applyNumberFormat="1" applyFont="1" applyFill="1" applyBorder="1" applyAlignment="1">
      <alignment horizontal="center"/>
    </xf>
    <xf numFmtId="49" fontId="2" fillId="3" borderId="10" xfId="0" quotePrefix="1" applyNumberFormat="1" applyFont="1" applyFill="1" applyBorder="1" applyAlignment="1" applyProtection="1"/>
    <xf numFmtId="37" fontId="2" fillId="3" borderId="21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Alignment="1"/>
    <xf numFmtId="0" fontId="2" fillId="2" borderId="16" xfId="0" applyFont="1" applyFill="1" applyBorder="1" applyAlignment="1">
      <alignment horizontal="center"/>
    </xf>
    <xf numFmtId="0" fontId="2" fillId="2" borderId="16" xfId="0" applyFont="1" applyFill="1" applyBorder="1" applyAlignment="1"/>
    <xf numFmtId="37" fontId="2" fillId="2" borderId="20" xfId="0" applyNumberFormat="1" applyFont="1" applyFill="1" applyBorder="1" applyAlignment="1" applyProtection="1">
      <alignment horizontal="center"/>
    </xf>
    <xf numFmtId="49" fontId="2" fillId="3" borderId="0" xfId="0" applyNumberFormat="1" applyFont="1" applyFill="1" applyBorder="1" applyAlignment="1" applyProtection="1">
      <alignment horizontal="left"/>
    </xf>
    <xf numFmtId="0" fontId="2" fillId="2" borderId="15" xfId="0" applyFont="1" applyFill="1" applyBorder="1"/>
    <xf numFmtId="0" fontId="4" fillId="2" borderId="0" xfId="0" quotePrefix="1" applyFont="1" applyFill="1" applyBorder="1" applyAlignment="1"/>
    <xf numFmtId="0" fontId="4" fillId="3" borderId="0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5" xfId="0" quotePrefix="1" applyFont="1" applyFill="1" applyBorder="1" applyAlignment="1"/>
    <xf numFmtId="37" fontId="2" fillId="3" borderId="0" xfId="0" applyNumberFormat="1" applyFont="1" applyFill="1" applyBorder="1" applyAlignment="1">
      <alignment horizontal="center"/>
    </xf>
    <xf numFmtId="0" fontId="2" fillId="2" borderId="15" xfId="0" quotePrefix="1" applyFont="1" applyFill="1" applyBorder="1" applyAlignment="1"/>
    <xf numFmtId="37" fontId="2" fillId="2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37" fontId="2" fillId="3" borderId="23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left"/>
    </xf>
    <xf numFmtId="0" fontId="2" fillId="3" borderId="2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37" fontId="2" fillId="3" borderId="19" xfId="0" applyNumberFormat="1" applyFont="1" applyFill="1" applyBorder="1" applyAlignment="1" applyProtection="1"/>
    <xf numFmtId="0" fontId="2" fillId="3" borderId="10" xfId="0" applyFont="1" applyFill="1" applyBorder="1" applyAlignment="1">
      <alignment horizontal="center"/>
    </xf>
    <xf numFmtId="0" fontId="2" fillId="3" borderId="10" xfId="0" quotePrefix="1" applyFont="1" applyFill="1" applyBorder="1" applyAlignment="1"/>
    <xf numFmtId="16" fontId="2" fillId="3" borderId="14" xfId="0" quotePrefix="1" applyNumberFormat="1" applyFont="1" applyFill="1" applyBorder="1" applyAlignment="1"/>
    <xf numFmtId="37" fontId="2" fillId="3" borderId="16" xfId="0" applyNumberFormat="1" applyFont="1" applyFill="1" applyBorder="1" applyAlignment="1">
      <alignment horizontal="center"/>
    </xf>
    <xf numFmtId="16" fontId="2" fillId="3" borderId="16" xfId="0" quotePrefix="1" applyNumberFormat="1" applyFont="1" applyFill="1" applyBorder="1" applyAlignment="1"/>
    <xf numFmtId="37" fontId="2" fillId="3" borderId="2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/>
    <xf numFmtId="16" fontId="2" fillId="3" borderId="0" xfId="0" quotePrefix="1" applyNumberFormat="1" applyFont="1" applyFill="1" applyBorder="1" applyAlignment="1"/>
    <xf numFmtId="49" fontId="2" fillId="2" borderId="0" xfId="0" quotePrefix="1" applyNumberFormat="1" applyFont="1" applyFill="1" applyBorder="1" applyAlignment="1"/>
    <xf numFmtId="49" fontId="4" fillId="3" borderId="0" xfId="0" quotePrefix="1" applyNumberFormat="1" applyFont="1" applyFill="1" applyBorder="1" applyAlignment="1"/>
    <xf numFmtId="49" fontId="2" fillId="3" borderId="15" xfId="0" applyNumberFormat="1" applyFont="1" applyFill="1" applyBorder="1" applyAlignment="1"/>
    <xf numFmtId="49" fontId="2" fillId="3" borderId="0" xfId="0" quotePrefix="1" applyNumberFormat="1" applyFont="1" applyFill="1" applyBorder="1" applyAlignment="1"/>
    <xf numFmtId="16" fontId="2" fillId="3" borderId="19" xfId="0" quotePrefix="1" applyNumberFormat="1" applyFont="1" applyFill="1" applyBorder="1" applyAlignment="1"/>
    <xf numFmtId="37" fontId="2" fillId="3" borderId="10" xfId="0" applyNumberFormat="1" applyFont="1" applyFill="1" applyBorder="1" applyAlignment="1">
      <alignment horizontal="center"/>
    </xf>
    <xf numFmtId="0" fontId="2" fillId="2" borderId="16" xfId="0" quotePrefix="1" applyFont="1" applyFill="1" applyBorder="1" applyAlignment="1"/>
    <xf numFmtId="0" fontId="19" fillId="3" borderId="15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19" fillId="3" borderId="0" xfId="0" quotePrefix="1" applyFont="1" applyFill="1" applyBorder="1" applyAlignment="1"/>
    <xf numFmtId="37" fontId="19" fillId="3" borderId="23" xfId="0" applyNumberFormat="1" applyFont="1" applyFill="1" applyBorder="1" applyAlignment="1" applyProtection="1">
      <alignment horizontal="center"/>
    </xf>
    <xf numFmtId="49" fontId="2" fillId="2" borderId="0" xfId="0" quotePrefix="1" applyNumberFormat="1" applyFont="1" applyFill="1" applyBorder="1" applyAlignment="1" applyProtection="1">
      <alignment horizontal="left"/>
    </xf>
    <xf numFmtId="0" fontId="2" fillId="3" borderId="19" xfId="0" applyFont="1" applyFill="1" applyBorder="1" applyAlignment="1"/>
    <xf numFmtId="0" fontId="19" fillId="5" borderId="0" xfId="0" applyFont="1" applyFill="1" applyBorder="1" applyAlignment="1">
      <alignment horizontal="center"/>
    </xf>
    <xf numFmtId="0" fontId="19" fillId="5" borderId="0" xfId="0" quotePrefix="1" applyFont="1" applyFill="1" applyBorder="1" applyAlignment="1"/>
    <xf numFmtId="0" fontId="2" fillId="5" borderId="0" xfId="0" quotePrefix="1" applyFont="1" applyFill="1" applyBorder="1" applyAlignment="1"/>
    <xf numFmtId="49" fontId="2" fillId="5" borderId="0" xfId="0" applyNumberFormat="1" applyFont="1" applyFill="1" applyBorder="1" applyAlignment="1" applyProtection="1">
      <alignment horizontal="left"/>
    </xf>
    <xf numFmtId="164" fontId="4" fillId="5" borderId="0" xfId="1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 applyProtection="1"/>
    <xf numFmtId="49" fontId="2" fillId="5" borderId="0" xfId="0" applyNumberFormat="1" applyFont="1" applyFill="1" applyBorder="1" applyAlignment="1"/>
    <xf numFmtId="0" fontId="4" fillId="5" borderId="0" xfId="0" applyFont="1" applyFill="1" applyBorder="1" applyAlignment="1"/>
    <xf numFmtId="0" fontId="2" fillId="5" borderId="0" xfId="0" applyFont="1" applyFill="1" applyBorder="1" applyAlignment="1"/>
    <xf numFmtId="49" fontId="4" fillId="2" borderId="0" xfId="0" quotePrefix="1" applyNumberFormat="1" applyFont="1" applyFill="1" applyBorder="1" applyAlignment="1"/>
    <xf numFmtId="37" fontId="4" fillId="5" borderId="0" xfId="0" applyNumberFormat="1" applyFont="1" applyFill="1" applyBorder="1" applyAlignment="1" applyProtection="1">
      <alignment horizontal="center"/>
    </xf>
    <xf numFmtId="164" fontId="2" fillId="5" borderId="0" xfId="1" applyNumberFormat="1" applyFont="1" applyFill="1" applyBorder="1" applyAlignment="1">
      <alignment horizontal="center"/>
    </xf>
    <xf numFmtId="49" fontId="2" fillId="5" borderId="0" xfId="0" quotePrefix="1" applyNumberFormat="1" applyFont="1" applyFill="1" applyBorder="1" applyAlignment="1"/>
    <xf numFmtId="49" fontId="4" fillId="5" borderId="0" xfId="0" applyNumberFormat="1" applyFont="1" applyFill="1" applyBorder="1" applyAlignment="1" applyProtection="1">
      <alignment horizontal="left"/>
    </xf>
    <xf numFmtId="0" fontId="4" fillId="5" borderId="0" xfId="0" quotePrefix="1" applyFont="1" applyFill="1" applyBorder="1" applyAlignment="1"/>
    <xf numFmtId="37" fontId="2" fillId="5" borderId="0" xfId="0" quotePrefix="1" applyNumberFormat="1" applyFont="1" applyFill="1" applyBorder="1" applyAlignment="1" applyProtection="1"/>
    <xf numFmtId="37" fontId="2" fillId="5" borderId="0" xfId="0" applyNumberFormat="1" applyFont="1" applyFill="1" applyBorder="1" applyAlignment="1">
      <alignment horizontal="center"/>
    </xf>
    <xf numFmtId="37" fontId="4" fillId="5" borderId="0" xfId="0" applyNumberFormat="1" applyFont="1" applyFill="1" applyBorder="1" applyAlignment="1" applyProtection="1"/>
    <xf numFmtId="0" fontId="11" fillId="5" borderId="0" xfId="0" applyFont="1" applyFill="1" applyBorder="1"/>
    <xf numFmtId="37" fontId="1" fillId="2" borderId="0" xfId="0" applyNumberFormat="1" applyFont="1" applyFill="1" applyBorder="1" applyProtection="1"/>
    <xf numFmtId="37" fontId="2" fillId="2" borderId="0" xfId="0" applyNumberFormat="1" applyFont="1" applyFill="1" applyBorder="1"/>
    <xf numFmtId="0" fontId="19" fillId="5" borderId="0" xfId="0" applyFont="1" applyFill="1" applyBorder="1"/>
    <xf numFmtId="0" fontId="19" fillId="5" borderId="0" xfId="0" applyFont="1" applyFill="1" applyBorder="1" applyAlignment="1">
      <alignment horizontal="right"/>
    </xf>
    <xf numFmtId="3" fontId="4" fillId="5" borderId="0" xfId="0" applyNumberFormat="1" applyFont="1" applyFill="1" applyBorder="1"/>
    <xf numFmtId="37" fontId="4" fillId="5" borderId="0" xfId="0" applyNumberFormat="1" applyFont="1" applyFill="1" applyBorder="1"/>
    <xf numFmtId="37" fontId="19" fillId="5" borderId="0" xfId="0" applyNumberFormat="1" applyFont="1" applyFill="1" applyBorder="1" applyProtection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3" fontId="2" fillId="5" borderId="0" xfId="0" applyNumberFormat="1" applyFont="1" applyFill="1" applyBorder="1"/>
    <xf numFmtId="37" fontId="2" fillId="5" borderId="0" xfId="0" applyNumberFormat="1" applyFont="1" applyFill="1" applyBorder="1"/>
    <xf numFmtId="0" fontId="19" fillId="5" borderId="0" xfId="0" applyFont="1" applyFill="1" applyBorder="1" applyAlignment="1"/>
    <xf numFmtId="37" fontId="19" fillId="5" borderId="0" xfId="0" applyNumberFormat="1" applyFont="1" applyFill="1" applyBorder="1" applyAlignment="1" applyProtection="1">
      <alignment horizontal="center"/>
    </xf>
    <xf numFmtId="37" fontId="2" fillId="5" borderId="0" xfId="0" applyNumberFormat="1" applyFont="1" applyFill="1" applyBorder="1" applyAlignment="1" applyProtection="1"/>
    <xf numFmtId="49" fontId="4" fillId="5" borderId="0" xfId="0" applyNumberFormat="1" applyFont="1" applyFill="1" applyBorder="1" applyAlignment="1"/>
    <xf numFmtId="49" fontId="4" fillId="2" borderId="0" xfId="0" applyNumberFormat="1" applyFont="1" applyFill="1" applyBorder="1" applyAlignment="1"/>
    <xf numFmtId="37" fontId="2" fillId="2" borderId="0" xfId="0" applyNumberFormat="1" applyFont="1" applyFill="1" applyBorder="1" applyAlignment="1" applyProtection="1">
      <alignment horizontal="left" wrapText="1"/>
    </xf>
    <xf numFmtId="37" fontId="2" fillId="5" borderId="0" xfId="0" applyNumberFormat="1" applyFont="1" applyFill="1" applyBorder="1" applyAlignment="1" applyProtection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37" fontId="4" fillId="5" borderId="0" xfId="0" quotePrefix="1" applyNumberFormat="1" applyFont="1" applyFill="1" applyBorder="1" applyAlignment="1" applyProtection="1"/>
    <xf numFmtId="164" fontId="4" fillId="2" borderId="0" xfId="1" applyNumberFormat="1" applyFont="1" applyFill="1" applyBorder="1" applyAlignment="1" applyProtection="1">
      <alignment horizontal="center"/>
    </xf>
    <xf numFmtId="16" fontId="2" fillId="5" borderId="0" xfId="0" quotePrefix="1" applyNumberFormat="1" applyFont="1" applyFill="1" applyBorder="1" applyAlignment="1"/>
    <xf numFmtId="16" fontId="4" fillId="5" borderId="0" xfId="0" quotePrefix="1" applyNumberFormat="1" applyFont="1" applyFill="1" applyBorder="1" applyAlignment="1"/>
    <xf numFmtId="16" fontId="4" fillId="2" borderId="0" xfId="0" quotePrefix="1" applyNumberFormat="1" applyFont="1" applyFill="1" applyBorder="1" applyAlignment="1"/>
    <xf numFmtId="37" fontId="2" fillId="5" borderId="0" xfId="0" quotePrefix="1" applyNumberFormat="1" applyFont="1" applyFill="1" applyBorder="1" applyAlignment="1" applyProtection="1">
      <alignment horizontal="center"/>
    </xf>
    <xf numFmtId="49" fontId="2" fillId="5" borderId="0" xfId="0" quotePrefix="1" applyNumberFormat="1" applyFont="1" applyFill="1" applyBorder="1" applyAlignment="1" applyProtection="1"/>
    <xf numFmtId="37" fontId="4" fillId="2" borderId="0" xfId="0" quotePrefix="1" applyNumberFormat="1" applyFont="1" applyFill="1" applyBorder="1" applyAlignment="1" applyProtection="1"/>
    <xf numFmtId="49" fontId="4" fillId="5" borderId="0" xfId="0" quotePrefix="1" applyNumberFormat="1" applyFont="1" applyFill="1" applyBorder="1" applyAlignment="1" applyProtection="1"/>
    <xf numFmtId="0" fontId="4" fillId="0" borderId="0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37" fontId="2" fillId="5" borderId="0" xfId="0" applyNumberFormat="1" applyFont="1" applyFill="1" applyBorder="1" applyAlignment="1" applyProtection="1">
      <alignment vertical="center" wrapText="1"/>
    </xf>
    <xf numFmtId="37" fontId="2" fillId="2" borderId="0" xfId="0" applyNumberFormat="1" applyFont="1" applyFill="1" applyBorder="1" applyAlignment="1" applyProtection="1">
      <alignment wrapText="1"/>
    </xf>
    <xf numFmtId="37" fontId="2" fillId="5" borderId="0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wrapText="1"/>
    </xf>
    <xf numFmtId="164" fontId="4" fillId="5" borderId="0" xfId="1" applyNumberFormat="1" applyFont="1" applyFill="1" applyBorder="1" applyAlignment="1">
      <alignment horizontal="right"/>
    </xf>
    <xf numFmtId="0" fontId="4" fillId="5" borderId="0" xfId="0" applyFont="1" applyFill="1" applyBorder="1" applyAlignment="1" applyProtection="1">
      <alignment wrapText="1"/>
    </xf>
    <xf numFmtId="0" fontId="4" fillId="2" borderId="0" xfId="0" applyFont="1" applyFill="1" applyBorder="1"/>
    <xf numFmtId="0" fontId="2" fillId="2" borderId="10" xfId="0" applyFont="1" applyFill="1" applyBorder="1"/>
    <xf numFmtId="0" fontId="4" fillId="2" borderId="5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7" fontId="2" fillId="0" borderId="0" xfId="0" applyNumberFormat="1" applyFont="1" applyFill="1" applyBorder="1" applyAlignment="1" applyProtection="1">
      <alignment wrapText="1"/>
    </xf>
    <xf numFmtId="0" fontId="2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 applyProtection="1">
      <alignment wrapText="1"/>
    </xf>
    <xf numFmtId="0" fontId="2" fillId="5" borderId="0" xfId="0" applyFont="1" applyFill="1" applyBorder="1" applyAlignment="1" applyProtection="1">
      <alignment wrapText="1"/>
    </xf>
    <xf numFmtId="37" fontId="7" fillId="2" borderId="23" xfId="0" applyNumberFormat="1" applyFont="1" applyFill="1" applyBorder="1" applyProtection="1"/>
    <xf numFmtId="0" fontId="4" fillId="2" borderId="27" xfId="0" applyFont="1" applyFill="1" applyBorder="1" applyAlignment="1">
      <alignment horizontal="center"/>
    </xf>
    <xf numFmtId="37" fontId="7" fillId="2" borderId="21" xfId="0" applyNumberFormat="1" applyFont="1" applyFill="1" applyBorder="1" applyProtection="1"/>
    <xf numFmtId="0" fontId="7" fillId="2" borderId="10" xfId="0" applyFont="1" applyFill="1" applyBorder="1" applyAlignment="1"/>
    <xf numFmtId="0" fontId="7" fillId="2" borderId="10" xfId="0" applyFont="1" applyFill="1" applyBorder="1" applyAlignment="1">
      <alignment horizontal="center"/>
    </xf>
    <xf numFmtId="37" fontId="7" fillId="2" borderId="10" xfId="0" applyNumberFormat="1" applyFont="1" applyFill="1" applyBorder="1" applyAlignment="1" applyProtection="1"/>
    <xf numFmtId="37" fontId="24" fillId="2" borderId="0" xfId="0" applyNumberFormat="1" applyFont="1" applyFill="1" applyProtection="1"/>
    <xf numFmtId="0" fontId="4" fillId="4" borderId="0" xfId="0" applyFont="1" applyFill="1"/>
    <xf numFmtId="37" fontId="4" fillId="2" borderId="0" xfId="0" applyNumberFormat="1" applyFont="1" applyFill="1"/>
    <xf numFmtId="164" fontId="4" fillId="2" borderId="0" xfId="1" applyNumberFormat="1" applyFont="1" applyFill="1"/>
    <xf numFmtId="0" fontId="21" fillId="6" borderId="0" xfId="0" applyFont="1" applyFill="1" applyAlignment="1">
      <alignment horizontal="right"/>
    </xf>
    <xf numFmtId="0" fontId="4" fillId="6" borderId="0" xfId="0" applyFont="1" applyFill="1" applyAlignment="1" applyProtection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3" fontId="4" fillId="6" borderId="0" xfId="0" applyNumberFormat="1" applyFont="1" applyFill="1"/>
    <xf numFmtId="37" fontId="4" fillId="6" borderId="0" xfId="0" applyNumberFormat="1" applyFont="1" applyFill="1" applyProtection="1"/>
    <xf numFmtId="37" fontId="4" fillId="6" borderId="10" xfId="0" applyNumberFormat="1" applyFont="1" applyFill="1" applyBorder="1" applyProtection="1"/>
    <xf numFmtId="37" fontId="4" fillId="6" borderId="0" xfId="0" applyNumberFormat="1" applyFont="1" applyFill="1" applyAlignment="1" applyProtection="1">
      <alignment horizontal="right"/>
    </xf>
    <xf numFmtId="0" fontId="2" fillId="6" borderId="0" xfId="0" applyFont="1" applyFill="1" applyBorder="1" applyAlignment="1" applyProtection="1">
      <alignment horizontal="left" vertical="top" wrapText="1"/>
    </xf>
    <xf numFmtId="37" fontId="4" fillId="6" borderId="0" xfId="0" quotePrefix="1" applyNumberFormat="1" applyFont="1" applyFill="1" applyBorder="1" applyAlignment="1" applyProtection="1"/>
    <xf numFmtId="37" fontId="4" fillId="6" borderId="0" xfId="0" applyNumberFormat="1" applyFont="1" applyFill="1" applyBorder="1" applyAlignment="1" applyProtection="1">
      <alignment horizontal="center"/>
    </xf>
    <xf numFmtId="0" fontId="3" fillId="6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37" fontId="2" fillId="2" borderId="0" xfId="0" quotePrefix="1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wrapText="1"/>
    </xf>
    <xf numFmtId="0" fontId="2" fillId="6" borderId="0" xfId="0" applyFont="1" applyFill="1" applyBorder="1" applyAlignment="1" applyProtection="1">
      <alignment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37" fontId="1" fillId="2" borderId="0" xfId="0" applyNumberFormat="1" applyFont="1" applyFill="1" applyAlignment="1" applyProtection="1"/>
    <xf numFmtId="37" fontId="1" fillId="2" borderId="0" xfId="0" applyNumberFormat="1" applyFont="1" applyFill="1" applyAlignment="1" applyProtection="1">
      <alignment horizontal="center"/>
    </xf>
    <xf numFmtId="0" fontId="21" fillId="5" borderId="0" xfId="0" applyFont="1" applyFill="1" applyBorder="1" applyAlignment="1"/>
    <xf numFmtId="0" fontId="21" fillId="5" borderId="0" xfId="0" applyFont="1" applyFill="1" applyBorder="1" applyAlignment="1">
      <alignment horizontal="center"/>
    </xf>
    <xf numFmtId="0" fontId="21" fillId="5" borderId="0" xfId="0" quotePrefix="1" applyFont="1" applyFill="1" applyBorder="1" applyAlignment="1"/>
    <xf numFmtId="37" fontId="21" fillId="5" borderId="0" xfId="0" applyNumberFormat="1" applyFont="1" applyFill="1" applyBorder="1" applyAlignment="1" applyProtection="1">
      <alignment horizontal="center"/>
    </xf>
    <xf numFmtId="49" fontId="2" fillId="5" borderId="0" xfId="0" applyNumberFormat="1" applyFont="1" applyFill="1" applyBorder="1" applyAlignment="1" applyProtection="1"/>
    <xf numFmtId="49" fontId="2" fillId="2" borderId="0" xfId="0" quotePrefix="1" applyNumberFormat="1" applyFont="1" applyFill="1" applyAlignment="1"/>
    <xf numFmtId="164" fontId="2" fillId="2" borderId="0" xfId="1" applyNumberFormat="1" applyFont="1" applyFill="1" applyAlignment="1">
      <alignment horizontal="center"/>
    </xf>
    <xf numFmtId="164" fontId="2" fillId="5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 applyProtection="1">
      <alignment horizontal="center"/>
    </xf>
    <xf numFmtId="0" fontId="21" fillId="5" borderId="0" xfId="0" applyFont="1" applyFill="1" applyAlignment="1">
      <alignment horizontal="center"/>
    </xf>
    <xf numFmtId="0" fontId="25" fillId="5" borderId="0" xfId="0" applyFont="1" applyFill="1"/>
    <xf numFmtId="0" fontId="21" fillId="5" borderId="0" xfId="0" applyFont="1" applyFill="1" applyBorder="1"/>
    <xf numFmtId="0" fontId="21" fillId="5" borderId="0" xfId="0" applyFont="1" applyFill="1" applyBorder="1" applyAlignment="1">
      <alignment horizontal="right"/>
    </xf>
    <xf numFmtId="37" fontId="21" fillId="5" borderId="0" xfId="0" applyNumberFormat="1" applyFont="1" applyFill="1" applyBorder="1" applyProtection="1"/>
    <xf numFmtId="37" fontId="16" fillId="2" borderId="0" xfId="0" applyNumberFormat="1" applyFont="1" applyFill="1" applyProtection="1"/>
    <xf numFmtId="0" fontId="2" fillId="4" borderId="0" xfId="0" applyFont="1" applyFill="1"/>
    <xf numFmtId="164" fontId="2" fillId="2" borderId="0" xfId="1" applyNumberFormat="1" applyFont="1" applyFill="1"/>
    <xf numFmtId="37" fontId="2" fillId="6" borderId="0" xfId="0" applyNumberFormat="1" applyFont="1" applyFill="1" applyAlignment="1" applyProtection="1">
      <alignment horizontal="right"/>
    </xf>
    <xf numFmtId="0" fontId="2" fillId="5" borderId="0" xfId="0" applyFont="1" applyFill="1" applyProtection="1"/>
    <xf numFmtId="37" fontId="2" fillId="6" borderId="0" xfId="0" applyNumberFormat="1" applyFont="1" applyFill="1" applyProtection="1"/>
    <xf numFmtId="37" fontId="2" fillId="6" borderId="0" xfId="0" applyNumberFormat="1" applyFont="1" applyFill="1" applyBorder="1" applyProtection="1"/>
    <xf numFmtId="0" fontId="0" fillId="2" borderId="0" xfId="0" applyFill="1" applyAlignment="1">
      <alignment wrapText="1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3"/>
    <cellStyle name="Normal 2 2" xfId="2"/>
  </cellStyles>
  <dxfs count="0"/>
  <tableStyles count="0" defaultTableStyle="TableStyleMedium9" defaultPivotStyle="PivotStyleLight16"/>
  <colors>
    <mruColors>
      <color rgb="FFFFFFCC"/>
      <color rgb="FFFFFFC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rmanla/AppData/Roaming/Microsoft/Excel/CIP%20Detai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ing"/>
      <sheetName val="Nat Res"/>
      <sheetName val="DOT"/>
      <sheetName val="Utilities"/>
      <sheetName val="Solid Waste"/>
      <sheetName val="Lands"/>
      <sheetName val="Gov Fac"/>
      <sheetName val="Library"/>
      <sheetName val="Parks"/>
    </sheetNames>
    <sheetDataSet>
      <sheetData sheetId="0">
        <row r="96">
          <cell r="C96">
            <v>104698456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22"/>
  <sheetViews>
    <sheetView zoomScaleSheetLayoutView="100" workbookViewId="0">
      <pane ySplit="1" topLeftCell="A104" activePane="bottomLeft" state="frozen"/>
      <selection pane="bottomLeft" activeCell="AC18" sqref="AC18"/>
    </sheetView>
  </sheetViews>
  <sheetFormatPr defaultColWidth="8.90625" defaultRowHeight="15"/>
  <cols>
    <col min="1" max="1" width="4" style="13" customWidth="1"/>
    <col min="2" max="2" width="5.08984375" style="13" hidden="1" customWidth="1"/>
    <col min="3" max="3" width="6.08984375" style="13" customWidth="1"/>
    <col min="4" max="4" width="1.6328125" style="13" bestFit="1" customWidth="1"/>
    <col min="5" max="5" width="27.453125" style="13" customWidth="1"/>
    <col min="6" max="6" width="4.6328125" style="13" hidden="1" customWidth="1"/>
    <col min="7" max="7" width="17" style="13" hidden="1" customWidth="1"/>
    <col min="8" max="8" width="20.81640625" style="13" hidden="1" customWidth="1"/>
    <col min="9" max="9" width="7.08984375" style="13" customWidth="1"/>
    <col min="10" max="10" width="8.90625" style="5" customWidth="1"/>
    <col min="11" max="13" width="8.90625" style="5" hidden="1" customWidth="1"/>
    <col min="14" max="18" width="7.90625" style="5" hidden="1" customWidth="1"/>
    <col min="19" max="19" width="10.08984375" style="5" hidden="1" customWidth="1"/>
    <col min="20" max="20" width="8.90625" style="5" customWidth="1"/>
    <col min="21" max="22" width="8.08984375" style="5" customWidth="1"/>
    <col min="23" max="23" width="8.90625" style="5" customWidth="1"/>
    <col min="24" max="27" width="8.90625" style="5" hidden="1" customWidth="1"/>
    <col min="28" max="28" width="8.90625" style="96" hidden="1" customWidth="1"/>
    <col min="29" max="29" width="8.81640625" style="5" customWidth="1"/>
    <col min="30" max="30" width="7.90625" style="5" customWidth="1"/>
    <col min="31" max="31" width="9.08984375" style="5" customWidth="1"/>
    <col min="32" max="32" width="2" style="5" customWidth="1"/>
    <col min="33" max="33" width="7.90625" style="5" customWidth="1"/>
    <col min="34" max="34" width="7.6328125" style="5" customWidth="1"/>
    <col min="35" max="35" width="7.90625" style="5" customWidth="1"/>
    <col min="36" max="37" width="7.6328125" style="5" customWidth="1"/>
    <col min="38" max="38" width="8.54296875" style="13" customWidth="1"/>
    <col min="39" max="40" width="8.90625" style="5" customWidth="1"/>
    <col min="41" max="41" width="3.453125" style="13" customWidth="1"/>
    <col min="42" max="42" width="5.90625" style="146" customWidth="1"/>
    <col min="43" max="43" width="3.54296875" style="13" customWidth="1"/>
    <col min="44" max="44" width="6.36328125" style="146" customWidth="1"/>
    <col min="45" max="45" width="23.08984375" style="13" customWidth="1"/>
    <col min="46" max="53" width="8.90625" style="13"/>
    <col min="54" max="54" width="13.81640625" style="13" bestFit="1" customWidth="1"/>
    <col min="55" max="16384" width="8.90625" style="13"/>
  </cols>
  <sheetData>
    <row r="1" spans="1:45" ht="31.2">
      <c r="A1" s="204" t="s">
        <v>546</v>
      </c>
      <c r="B1" s="203" t="s">
        <v>547</v>
      </c>
      <c r="C1" s="14" t="s">
        <v>545</v>
      </c>
      <c r="D1" s="15"/>
      <c r="E1" s="202" t="s">
        <v>40</v>
      </c>
      <c r="F1" s="16" t="s">
        <v>33</v>
      </c>
      <c r="G1" s="16" t="s">
        <v>33</v>
      </c>
      <c r="H1" s="17" t="s">
        <v>34</v>
      </c>
      <c r="I1" s="203" t="s">
        <v>544</v>
      </c>
      <c r="J1" s="205" t="s">
        <v>548</v>
      </c>
      <c r="K1" s="205" t="s">
        <v>182</v>
      </c>
      <c r="L1" s="205" t="s">
        <v>182</v>
      </c>
      <c r="M1" s="205" t="s">
        <v>182</v>
      </c>
      <c r="N1" s="205" t="s">
        <v>182</v>
      </c>
      <c r="O1" s="205" t="s">
        <v>182</v>
      </c>
      <c r="P1" s="205" t="s">
        <v>182</v>
      </c>
      <c r="Q1" s="205" t="s">
        <v>182</v>
      </c>
      <c r="R1" s="205" t="s">
        <v>182</v>
      </c>
      <c r="S1" s="205" t="s">
        <v>182</v>
      </c>
      <c r="T1" s="205" t="s">
        <v>549</v>
      </c>
      <c r="U1" s="208" t="s">
        <v>32</v>
      </c>
      <c r="V1" s="209" t="s">
        <v>35</v>
      </c>
      <c r="W1" s="208" t="s">
        <v>32</v>
      </c>
      <c r="X1" s="208" t="s">
        <v>36</v>
      </c>
      <c r="Y1" s="210" t="s">
        <v>36</v>
      </c>
      <c r="Z1" s="211" t="s">
        <v>37</v>
      </c>
      <c r="AA1" s="208" t="s">
        <v>36</v>
      </c>
      <c r="AB1" s="208" t="s">
        <v>36</v>
      </c>
      <c r="AC1" s="206" t="s">
        <v>550</v>
      </c>
      <c r="AD1" s="203" t="s">
        <v>290</v>
      </c>
      <c r="AE1" s="203" t="s">
        <v>290</v>
      </c>
      <c r="AF1" s="207"/>
      <c r="AG1" s="206" t="s">
        <v>551</v>
      </c>
      <c r="AH1" s="206" t="s">
        <v>552</v>
      </c>
      <c r="AI1" s="206" t="s">
        <v>553</v>
      </c>
      <c r="AJ1" s="206" t="s">
        <v>554</v>
      </c>
      <c r="AK1" s="206" t="s">
        <v>555</v>
      </c>
      <c r="AL1" s="206" t="s">
        <v>556</v>
      </c>
      <c r="AM1" s="206" t="s">
        <v>559</v>
      </c>
      <c r="AN1" s="208" t="s">
        <v>557</v>
      </c>
      <c r="AO1" s="564" t="s">
        <v>38</v>
      </c>
      <c r="AP1" s="565"/>
      <c r="AQ1" s="564" t="s">
        <v>39</v>
      </c>
      <c r="AR1" s="565"/>
      <c r="AS1" s="563"/>
    </row>
    <row r="2" spans="1:45">
      <c r="A2" s="18" t="s">
        <v>58</v>
      </c>
      <c r="B2" s="19"/>
      <c r="C2" s="20"/>
      <c r="D2" s="21"/>
      <c r="E2" s="20"/>
      <c r="F2" s="20"/>
      <c r="G2" s="22"/>
      <c r="H2" s="20"/>
      <c r="I2" s="20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00"/>
      <c r="AD2" s="24"/>
      <c r="AE2" s="24"/>
      <c r="AF2" s="24"/>
      <c r="AG2" s="24"/>
      <c r="AH2" s="24"/>
      <c r="AI2" s="24"/>
      <c r="AJ2" s="24"/>
      <c r="AK2" s="24"/>
      <c r="AL2" s="23"/>
      <c r="AM2" s="24"/>
      <c r="AN2" s="198"/>
      <c r="AO2" s="25"/>
      <c r="AP2" s="26"/>
      <c r="AQ2" s="27"/>
      <c r="AR2" s="28"/>
      <c r="AS2" s="563"/>
    </row>
    <row r="3" spans="1:45">
      <c r="A3" s="29" t="s">
        <v>234</v>
      </c>
      <c r="B3" s="30"/>
      <c r="C3" s="31"/>
      <c r="D3" s="32"/>
      <c r="E3" s="31"/>
      <c r="F3" s="31"/>
      <c r="G3" s="33"/>
      <c r="H3" s="31"/>
      <c r="I3" s="31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4"/>
      <c r="AM3" s="35"/>
      <c r="AN3" s="199"/>
      <c r="AO3" s="36"/>
      <c r="AP3" s="37"/>
      <c r="AQ3" s="38"/>
      <c r="AR3" s="39"/>
    </row>
    <row r="4" spans="1:45">
      <c r="A4" s="2"/>
      <c r="B4" s="3" t="s">
        <v>31</v>
      </c>
      <c r="C4" s="3"/>
      <c r="D4" s="3"/>
      <c r="E4" s="40"/>
      <c r="F4" s="41"/>
      <c r="G4" s="42"/>
      <c r="H4" s="42"/>
      <c r="I4" s="41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201"/>
      <c r="Y4" s="44"/>
      <c r="Z4" s="201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3"/>
      <c r="AM4" s="44"/>
      <c r="AN4" s="44"/>
      <c r="AO4" s="45"/>
      <c r="AP4" s="41"/>
      <c r="AQ4" s="46"/>
      <c r="AR4" s="47"/>
    </row>
    <row r="5" spans="1:45">
      <c r="A5" s="2">
        <v>1</v>
      </c>
      <c r="B5" s="3"/>
      <c r="C5" s="7"/>
      <c r="D5" s="7"/>
      <c r="E5" s="48" t="s">
        <v>42</v>
      </c>
      <c r="F5" s="17"/>
      <c r="G5" s="17"/>
      <c r="H5" s="7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49"/>
      <c r="AP5" s="7"/>
      <c r="AQ5" s="49"/>
      <c r="AR5" s="50"/>
    </row>
    <row r="6" spans="1:45" s="5" customFormat="1">
      <c r="A6" s="2">
        <v>2</v>
      </c>
      <c r="B6" s="3" t="s">
        <v>4</v>
      </c>
      <c r="C6" s="3">
        <v>208574</v>
      </c>
      <c r="D6" s="3"/>
      <c r="E6" s="4" t="s">
        <v>165</v>
      </c>
      <c r="F6" s="3">
        <v>4</v>
      </c>
      <c r="G6" s="2"/>
      <c r="H6" s="3" t="s">
        <v>401</v>
      </c>
      <c r="I6" s="3" t="s">
        <v>468</v>
      </c>
      <c r="J6" s="9">
        <v>0</v>
      </c>
      <c r="K6" s="9"/>
      <c r="L6" s="1">
        <v>0</v>
      </c>
      <c r="M6" s="1">
        <v>0</v>
      </c>
      <c r="N6" s="1">
        <v>239041</v>
      </c>
      <c r="O6" s="1">
        <v>543854</v>
      </c>
      <c r="P6" s="1">
        <v>62140</v>
      </c>
      <c r="Q6" s="1">
        <v>1183658</v>
      </c>
      <c r="R6" s="1">
        <v>53984</v>
      </c>
      <c r="S6" s="1">
        <v>19688</v>
      </c>
      <c r="T6" s="1">
        <f t="shared" ref="T6:T25" si="0">SUM(J6:S6)</f>
        <v>2102365</v>
      </c>
      <c r="U6" s="1">
        <v>0</v>
      </c>
      <c r="V6" s="1">
        <v>130312</v>
      </c>
      <c r="W6" s="1">
        <f>SUM(U6:V6)</f>
        <v>130312</v>
      </c>
      <c r="X6" s="1"/>
      <c r="Y6" s="1"/>
      <c r="Z6" s="1"/>
      <c r="AA6" s="1"/>
      <c r="AB6" s="51"/>
      <c r="AC6" s="1">
        <f t="shared" ref="AC6:AC29" si="1">SUM(W6:AB6)</f>
        <v>130312</v>
      </c>
      <c r="AD6" s="1">
        <v>0</v>
      </c>
      <c r="AE6" s="1">
        <v>0</v>
      </c>
      <c r="AF6" s="1"/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f t="shared" ref="AL6:AL26" si="2">SUM(AG6:AK6)</f>
        <v>0</v>
      </c>
      <c r="AM6" s="1">
        <v>0</v>
      </c>
      <c r="AN6" s="10">
        <f t="shared" ref="AN6:AN26" si="3">+T6+AC6+AL6+AM6</f>
        <v>2232677</v>
      </c>
      <c r="AO6" s="395"/>
      <c r="AP6" s="396"/>
      <c r="AQ6" s="428"/>
      <c r="AR6" s="398"/>
    </row>
    <row r="7" spans="1:45" s="52" customFormat="1" ht="15.6">
      <c r="A7" s="147">
        <f t="shared" ref="A7:A16" si="4">+A6+1</f>
        <v>3</v>
      </c>
      <c r="B7" s="148" t="s">
        <v>12</v>
      </c>
      <c r="C7" s="148">
        <v>208588</v>
      </c>
      <c r="D7" s="149"/>
      <c r="E7" s="150" t="s">
        <v>504</v>
      </c>
      <c r="F7" s="148">
        <v>2</v>
      </c>
      <c r="G7" s="147"/>
      <c r="H7" s="148" t="s">
        <v>399</v>
      </c>
      <c r="I7" s="148" t="s">
        <v>468</v>
      </c>
      <c r="J7" s="175">
        <v>0</v>
      </c>
      <c r="K7" s="175"/>
      <c r="L7" s="168">
        <v>4380</v>
      </c>
      <c r="M7" s="168">
        <v>25789</v>
      </c>
      <c r="N7" s="168">
        <v>0</v>
      </c>
      <c r="O7" s="168">
        <v>0</v>
      </c>
      <c r="P7" s="168">
        <v>21920</v>
      </c>
      <c r="Q7" s="168">
        <v>16844</v>
      </c>
      <c r="R7" s="168">
        <v>31257</v>
      </c>
      <c r="S7" s="168">
        <v>132382</v>
      </c>
      <c r="T7" s="168">
        <f t="shared" si="0"/>
        <v>232572</v>
      </c>
      <c r="U7" s="168">
        <v>0</v>
      </c>
      <c r="V7" s="168">
        <v>1269096</v>
      </c>
      <c r="W7" s="168">
        <f t="shared" ref="W7:W24" si="5">SUM(U7:V7)</f>
        <v>1269096</v>
      </c>
      <c r="X7" s="168"/>
      <c r="Y7" s="168"/>
      <c r="Z7" s="168"/>
      <c r="AA7" s="168"/>
      <c r="AB7" s="187"/>
      <c r="AC7" s="168">
        <f t="shared" si="1"/>
        <v>1269096</v>
      </c>
      <c r="AD7" s="168">
        <v>0</v>
      </c>
      <c r="AE7" s="168">
        <v>0</v>
      </c>
      <c r="AF7" s="168"/>
      <c r="AG7" s="168">
        <v>1000000</v>
      </c>
      <c r="AH7" s="168">
        <v>2000000</v>
      </c>
      <c r="AI7" s="168">
        <v>2000000</v>
      </c>
      <c r="AJ7" s="168">
        <v>2000000</v>
      </c>
      <c r="AK7" s="168">
        <v>2000000</v>
      </c>
      <c r="AL7" s="151">
        <f t="shared" si="2"/>
        <v>9000000</v>
      </c>
      <c r="AM7" s="168">
        <v>30000000</v>
      </c>
      <c r="AN7" s="177">
        <f t="shared" si="3"/>
        <v>40501668</v>
      </c>
      <c r="AO7" s="429"/>
      <c r="AP7" s="430"/>
      <c r="AQ7" s="431"/>
      <c r="AR7" s="432"/>
    </row>
    <row r="8" spans="1:45" s="5" customFormat="1">
      <c r="A8" s="2">
        <f t="shared" si="4"/>
        <v>4</v>
      </c>
      <c r="B8" s="3" t="s">
        <v>12</v>
      </c>
      <c r="C8" s="3">
        <v>208589</v>
      </c>
      <c r="E8" s="4" t="s">
        <v>257</v>
      </c>
      <c r="F8" s="3">
        <v>2</v>
      </c>
      <c r="G8" s="2"/>
      <c r="H8" s="3" t="s">
        <v>400</v>
      </c>
      <c r="I8" s="3" t="s">
        <v>469</v>
      </c>
      <c r="J8" s="9">
        <v>0</v>
      </c>
      <c r="K8" s="9"/>
      <c r="L8" s="1">
        <v>2190</v>
      </c>
      <c r="M8" s="1">
        <v>12894</v>
      </c>
      <c r="N8" s="1">
        <v>0</v>
      </c>
      <c r="O8" s="1">
        <v>0</v>
      </c>
      <c r="P8" s="1">
        <v>0</v>
      </c>
      <c r="Q8" s="1">
        <v>0</v>
      </c>
      <c r="R8" s="1">
        <v>634</v>
      </c>
      <c r="S8" s="1">
        <v>5456</v>
      </c>
      <c r="T8" s="1">
        <f t="shared" si="0"/>
        <v>21174</v>
      </c>
      <c r="U8" s="1">
        <v>0</v>
      </c>
      <c r="V8" s="1">
        <v>1493</v>
      </c>
      <c r="W8" s="1">
        <f t="shared" si="5"/>
        <v>1493</v>
      </c>
      <c r="X8" s="1"/>
      <c r="Y8" s="1"/>
      <c r="Z8" s="1"/>
      <c r="AA8" s="1"/>
      <c r="AB8" s="51"/>
      <c r="AC8" s="1">
        <f t="shared" si="1"/>
        <v>1493</v>
      </c>
      <c r="AD8" s="1">
        <v>0</v>
      </c>
      <c r="AE8" s="1">
        <v>0</v>
      </c>
      <c r="AF8" s="1"/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f t="shared" si="2"/>
        <v>0</v>
      </c>
      <c r="AM8" s="1">
        <v>1209916</v>
      </c>
      <c r="AN8" s="10">
        <f t="shared" si="3"/>
        <v>1232583</v>
      </c>
      <c r="AO8" s="313"/>
      <c r="AP8" s="69"/>
      <c r="AQ8" s="350"/>
      <c r="AR8" s="315"/>
    </row>
    <row r="9" spans="1:45" s="5" customFormat="1">
      <c r="A9" s="152">
        <f t="shared" si="4"/>
        <v>5</v>
      </c>
      <c r="B9" s="153" t="s">
        <v>12</v>
      </c>
      <c r="C9" s="153">
        <v>208596</v>
      </c>
      <c r="D9" s="153"/>
      <c r="E9" s="154" t="s">
        <v>166</v>
      </c>
      <c r="F9" s="153">
        <v>3</v>
      </c>
      <c r="G9" s="152"/>
      <c r="H9" s="153" t="s">
        <v>442</v>
      </c>
      <c r="I9" s="153" t="s">
        <v>469</v>
      </c>
      <c r="J9" s="155">
        <v>0</v>
      </c>
      <c r="K9" s="155"/>
      <c r="L9" s="156">
        <v>0</v>
      </c>
      <c r="M9" s="156">
        <v>14080</v>
      </c>
      <c r="N9" s="156">
        <v>174613</v>
      </c>
      <c r="O9" s="156">
        <v>51558</v>
      </c>
      <c r="P9" s="156">
        <v>86572</v>
      </c>
      <c r="Q9" s="156">
        <v>75778</v>
      </c>
      <c r="R9" s="156">
        <v>194498</v>
      </c>
      <c r="S9" s="156">
        <v>487007</v>
      </c>
      <c r="T9" s="156">
        <f t="shared" si="0"/>
        <v>1084106</v>
      </c>
      <c r="U9" s="156">
        <v>0</v>
      </c>
      <c r="V9" s="156">
        <v>259056</v>
      </c>
      <c r="W9" s="156">
        <f t="shared" si="5"/>
        <v>259056</v>
      </c>
      <c r="X9" s="156"/>
      <c r="Y9" s="156"/>
      <c r="Z9" s="156"/>
      <c r="AA9" s="156"/>
      <c r="AB9" s="157"/>
      <c r="AC9" s="156">
        <f t="shared" si="1"/>
        <v>259056</v>
      </c>
      <c r="AD9" s="156">
        <v>0</v>
      </c>
      <c r="AE9" s="156">
        <v>0</v>
      </c>
      <c r="AF9" s="156"/>
      <c r="AG9" s="156">
        <v>0</v>
      </c>
      <c r="AH9" s="156">
        <v>0</v>
      </c>
      <c r="AI9" s="156">
        <v>0</v>
      </c>
      <c r="AJ9" s="156">
        <v>0</v>
      </c>
      <c r="AK9" s="156">
        <v>0</v>
      </c>
      <c r="AL9" s="156">
        <f t="shared" si="2"/>
        <v>0</v>
      </c>
      <c r="AM9" s="156">
        <v>0</v>
      </c>
      <c r="AN9" s="158">
        <f t="shared" si="3"/>
        <v>1343162</v>
      </c>
      <c r="AO9" s="336"/>
      <c r="AP9" s="166"/>
      <c r="AQ9" s="337"/>
      <c r="AR9" s="318"/>
    </row>
    <row r="10" spans="1:45" s="5" customFormat="1">
      <c r="A10" s="2">
        <f t="shared" si="4"/>
        <v>6</v>
      </c>
      <c r="B10" s="3" t="s">
        <v>4</v>
      </c>
      <c r="C10" s="54" t="s">
        <v>179</v>
      </c>
      <c r="D10" s="54"/>
      <c r="E10" s="4" t="s">
        <v>77</v>
      </c>
      <c r="F10" s="3">
        <v>4</v>
      </c>
      <c r="G10" s="3"/>
      <c r="H10" s="3" t="s">
        <v>124</v>
      </c>
      <c r="I10" s="3" t="s">
        <v>469</v>
      </c>
      <c r="J10" s="9">
        <v>0</v>
      </c>
      <c r="K10" s="9"/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f t="shared" si="0"/>
        <v>0</v>
      </c>
      <c r="U10" s="1">
        <v>0</v>
      </c>
      <c r="V10" s="1">
        <v>0</v>
      </c>
      <c r="W10" s="1">
        <f t="shared" si="5"/>
        <v>0</v>
      </c>
      <c r="X10" s="1"/>
      <c r="Y10" s="1"/>
      <c r="Z10" s="1"/>
      <c r="AA10" s="1"/>
      <c r="AB10" s="1"/>
      <c r="AC10" s="1">
        <f t="shared" si="1"/>
        <v>0</v>
      </c>
      <c r="AD10" s="1">
        <v>0</v>
      </c>
      <c r="AE10" s="1">
        <v>0</v>
      </c>
      <c r="AF10" s="1"/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f t="shared" si="2"/>
        <v>0</v>
      </c>
      <c r="AM10" s="1">
        <v>0</v>
      </c>
      <c r="AN10" s="10">
        <f t="shared" si="3"/>
        <v>0</v>
      </c>
      <c r="AO10" s="319"/>
      <c r="AP10" s="71"/>
      <c r="AQ10" s="433"/>
      <c r="AR10" s="315"/>
    </row>
    <row r="11" spans="1:45" s="52" customFormat="1" ht="15.6">
      <c r="A11" s="147">
        <f t="shared" si="4"/>
        <v>7</v>
      </c>
      <c r="B11" s="148" t="s">
        <v>12</v>
      </c>
      <c r="C11" s="148">
        <v>208591</v>
      </c>
      <c r="D11" s="149"/>
      <c r="E11" s="150" t="s">
        <v>505</v>
      </c>
      <c r="F11" s="148">
        <v>2</v>
      </c>
      <c r="G11" s="147"/>
      <c r="H11" s="148" t="s">
        <v>399</v>
      </c>
      <c r="I11" s="148" t="s">
        <v>468</v>
      </c>
      <c r="J11" s="175">
        <v>0</v>
      </c>
      <c r="K11" s="175"/>
      <c r="L11" s="168">
        <v>4380</v>
      </c>
      <c r="M11" s="168">
        <v>25789</v>
      </c>
      <c r="N11" s="168">
        <v>0</v>
      </c>
      <c r="O11" s="168">
        <v>0</v>
      </c>
      <c r="P11" s="168">
        <v>21920</v>
      </c>
      <c r="Q11" s="168">
        <v>105277</v>
      </c>
      <c r="R11" s="168">
        <v>70796</v>
      </c>
      <c r="S11" s="168">
        <v>30266</v>
      </c>
      <c r="T11" s="168">
        <f t="shared" si="0"/>
        <v>258428</v>
      </c>
      <c r="U11" s="168">
        <v>0</v>
      </c>
      <c r="V11" s="168">
        <v>585140</v>
      </c>
      <c r="W11" s="168">
        <f t="shared" si="5"/>
        <v>585140</v>
      </c>
      <c r="X11" s="168"/>
      <c r="Y11" s="168"/>
      <c r="Z11" s="168"/>
      <c r="AA11" s="168"/>
      <c r="AB11" s="187"/>
      <c r="AC11" s="168">
        <f t="shared" si="1"/>
        <v>585140</v>
      </c>
      <c r="AD11" s="168">
        <v>0</v>
      </c>
      <c r="AE11" s="168">
        <v>0</v>
      </c>
      <c r="AF11" s="168"/>
      <c r="AG11" s="168">
        <v>200000</v>
      </c>
      <c r="AH11" s="168">
        <v>200000</v>
      </c>
      <c r="AI11" s="168">
        <v>200000</v>
      </c>
      <c r="AJ11" s="168">
        <v>200000</v>
      </c>
      <c r="AK11" s="168">
        <v>200000</v>
      </c>
      <c r="AL11" s="151">
        <f t="shared" si="2"/>
        <v>1000000</v>
      </c>
      <c r="AM11" s="168">
        <v>18000000</v>
      </c>
      <c r="AN11" s="177">
        <f t="shared" si="3"/>
        <v>19843568</v>
      </c>
      <c r="AO11" s="429"/>
      <c r="AP11" s="430"/>
      <c r="AQ11" s="431"/>
      <c r="AR11" s="432"/>
    </row>
    <row r="12" spans="1:45" s="5" customFormat="1">
      <c r="A12" s="2">
        <f t="shared" si="4"/>
        <v>8</v>
      </c>
      <c r="B12" s="3" t="s">
        <v>8</v>
      </c>
      <c r="C12" s="3">
        <v>208548</v>
      </c>
      <c r="D12" s="3"/>
      <c r="E12" s="4" t="s">
        <v>167</v>
      </c>
      <c r="F12" s="3">
        <v>5</v>
      </c>
      <c r="G12" s="2"/>
      <c r="H12" s="3" t="s">
        <v>354</v>
      </c>
      <c r="I12" s="3" t="s">
        <v>471</v>
      </c>
      <c r="J12" s="9">
        <v>0</v>
      </c>
      <c r="K12" s="9"/>
      <c r="L12" s="1">
        <v>38591</v>
      </c>
      <c r="M12" s="1">
        <v>170556</v>
      </c>
      <c r="N12" s="1">
        <v>176793</v>
      </c>
      <c r="O12" s="1">
        <v>8740</v>
      </c>
      <c r="P12" s="1">
        <v>2753</v>
      </c>
      <c r="Q12" s="1">
        <v>6290</v>
      </c>
      <c r="R12" s="1">
        <v>0</v>
      </c>
      <c r="S12" s="1">
        <v>0</v>
      </c>
      <c r="T12" s="1">
        <f t="shared" si="0"/>
        <v>403723</v>
      </c>
      <c r="U12" s="1">
        <v>0</v>
      </c>
      <c r="V12" s="1">
        <v>78088</v>
      </c>
      <c r="W12" s="1">
        <f t="shared" si="5"/>
        <v>78088</v>
      </c>
      <c r="X12" s="1"/>
      <c r="Y12" s="1"/>
      <c r="Z12" s="1"/>
      <c r="AA12" s="1"/>
      <c r="AB12" s="51"/>
      <c r="AC12" s="1">
        <f t="shared" si="1"/>
        <v>78088</v>
      </c>
      <c r="AD12" s="1">
        <v>0</v>
      </c>
      <c r="AE12" s="1">
        <v>0</v>
      </c>
      <c r="AF12" s="1"/>
      <c r="AG12" s="1">
        <v>0</v>
      </c>
      <c r="AH12" s="1">
        <v>1400000</v>
      </c>
      <c r="AI12" s="1">
        <v>0</v>
      </c>
      <c r="AJ12" s="1">
        <v>0</v>
      </c>
      <c r="AK12" s="1">
        <v>0</v>
      </c>
      <c r="AL12" s="1">
        <f t="shared" si="2"/>
        <v>1400000</v>
      </c>
      <c r="AM12" s="1">
        <v>0</v>
      </c>
      <c r="AN12" s="10">
        <f t="shared" si="3"/>
        <v>1881811</v>
      </c>
      <c r="AO12" s="313"/>
      <c r="AP12" s="69"/>
      <c r="AQ12" s="350"/>
      <c r="AR12" s="315"/>
    </row>
    <row r="13" spans="1:45" s="5" customFormat="1">
      <c r="A13" s="152">
        <f t="shared" si="4"/>
        <v>9</v>
      </c>
      <c r="B13" s="153" t="s">
        <v>19</v>
      </c>
      <c r="C13" s="153">
        <v>208549</v>
      </c>
      <c r="D13" s="153"/>
      <c r="E13" s="160" t="s">
        <v>168</v>
      </c>
      <c r="F13" s="153">
        <v>4</v>
      </c>
      <c r="G13" s="152"/>
      <c r="H13" s="153" t="s">
        <v>402</v>
      </c>
      <c r="I13" s="153" t="s">
        <v>468</v>
      </c>
      <c r="J13" s="155">
        <v>0</v>
      </c>
      <c r="K13" s="155"/>
      <c r="L13" s="156">
        <v>18546</v>
      </c>
      <c r="M13" s="156">
        <v>88280</v>
      </c>
      <c r="N13" s="156">
        <v>97245</v>
      </c>
      <c r="O13" s="156">
        <v>7443</v>
      </c>
      <c r="P13" s="156">
        <v>178815</v>
      </c>
      <c r="Q13" s="156">
        <v>1800</v>
      </c>
      <c r="R13" s="156">
        <v>32317</v>
      </c>
      <c r="S13" s="156">
        <v>32029</v>
      </c>
      <c r="T13" s="156">
        <f t="shared" si="0"/>
        <v>456475</v>
      </c>
      <c r="U13" s="156">
        <v>0</v>
      </c>
      <c r="V13" s="156">
        <v>1109089</v>
      </c>
      <c r="W13" s="156">
        <f t="shared" si="5"/>
        <v>1109089</v>
      </c>
      <c r="X13" s="156"/>
      <c r="Y13" s="156"/>
      <c r="Z13" s="156"/>
      <c r="AA13" s="156"/>
      <c r="AB13" s="157"/>
      <c r="AC13" s="156">
        <f t="shared" si="1"/>
        <v>1109089</v>
      </c>
      <c r="AD13" s="156">
        <v>0</v>
      </c>
      <c r="AE13" s="156">
        <v>0</v>
      </c>
      <c r="AF13" s="156"/>
      <c r="AG13" s="156">
        <v>0</v>
      </c>
      <c r="AH13" s="156">
        <v>0</v>
      </c>
      <c r="AI13" s="156">
        <v>0</v>
      </c>
      <c r="AJ13" s="156">
        <v>0</v>
      </c>
      <c r="AK13" s="156">
        <v>0</v>
      </c>
      <c r="AL13" s="156">
        <f t="shared" si="2"/>
        <v>0</v>
      </c>
      <c r="AM13" s="156">
        <v>0</v>
      </c>
      <c r="AN13" s="158">
        <f t="shared" si="3"/>
        <v>1565564</v>
      </c>
      <c r="AO13" s="336"/>
      <c r="AP13" s="166"/>
      <c r="AQ13" s="337"/>
      <c r="AR13" s="318"/>
    </row>
    <row r="14" spans="1:45" s="5" customFormat="1">
      <c r="A14" s="2">
        <f t="shared" si="4"/>
        <v>10</v>
      </c>
      <c r="B14" s="3"/>
      <c r="C14" s="3">
        <v>208572</v>
      </c>
      <c r="D14" s="3"/>
      <c r="E14" s="4" t="s">
        <v>478</v>
      </c>
      <c r="F14" s="3"/>
      <c r="G14" s="2"/>
      <c r="H14" s="3" t="s">
        <v>124</v>
      </c>
      <c r="I14" s="3" t="s">
        <v>468</v>
      </c>
      <c r="J14" s="9"/>
      <c r="K14" s="9"/>
      <c r="L14" s="1"/>
      <c r="M14" s="1"/>
      <c r="N14" s="1"/>
      <c r="O14" s="1"/>
      <c r="P14" s="1"/>
      <c r="Q14" s="1"/>
      <c r="R14" s="1"/>
      <c r="S14" s="1">
        <v>0</v>
      </c>
      <c r="T14" s="1">
        <f t="shared" si="0"/>
        <v>0</v>
      </c>
      <c r="U14" s="1">
        <v>400000</v>
      </c>
      <c r="V14" s="1">
        <v>0</v>
      </c>
      <c r="W14" s="1">
        <v>0</v>
      </c>
      <c r="X14" s="1"/>
      <c r="Y14" s="1"/>
      <c r="Z14" s="1"/>
      <c r="AA14" s="1"/>
      <c r="AB14" s="51"/>
      <c r="AC14" s="1">
        <f t="shared" si="1"/>
        <v>0</v>
      </c>
      <c r="AD14" s="1">
        <v>0</v>
      </c>
      <c r="AE14" s="1">
        <v>0</v>
      </c>
      <c r="AF14" s="1"/>
      <c r="AG14" s="1">
        <v>0</v>
      </c>
      <c r="AH14" s="1">
        <v>2500000</v>
      </c>
      <c r="AI14" s="1">
        <v>0</v>
      </c>
      <c r="AJ14" s="1">
        <v>0</v>
      </c>
      <c r="AK14" s="1">
        <v>0</v>
      </c>
      <c r="AL14" s="1">
        <f>SUM(AG14:AK14)</f>
        <v>2500000</v>
      </c>
      <c r="AM14" s="1">
        <v>0</v>
      </c>
      <c r="AN14" s="10">
        <f t="shared" si="3"/>
        <v>2500000</v>
      </c>
      <c r="AO14" s="313"/>
      <c r="AP14" s="69"/>
      <c r="AQ14" s="350"/>
      <c r="AR14" s="315"/>
    </row>
    <row r="15" spans="1:45" s="5" customFormat="1">
      <c r="A15" s="152">
        <f t="shared" si="4"/>
        <v>11</v>
      </c>
      <c r="B15" s="153" t="s">
        <v>3</v>
      </c>
      <c r="C15" s="153">
        <v>208546</v>
      </c>
      <c r="D15" s="153"/>
      <c r="E15" s="160" t="s">
        <v>127</v>
      </c>
      <c r="F15" s="153">
        <v>4</v>
      </c>
      <c r="G15" s="152" t="s">
        <v>65</v>
      </c>
      <c r="H15" s="153" t="s">
        <v>343</v>
      </c>
      <c r="I15" s="153" t="s">
        <v>468</v>
      </c>
      <c r="J15" s="155">
        <v>0</v>
      </c>
      <c r="K15" s="155">
        <v>3741</v>
      </c>
      <c r="L15" s="156">
        <v>820634</v>
      </c>
      <c r="M15" s="156">
        <v>553516</v>
      </c>
      <c r="N15" s="156">
        <v>98318</v>
      </c>
      <c r="O15" s="156">
        <v>55249</v>
      </c>
      <c r="P15" s="156">
        <v>37911</v>
      </c>
      <c r="Q15" s="156">
        <v>21255</v>
      </c>
      <c r="R15" s="156">
        <v>9734</v>
      </c>
      <c r="S15" s="156">
        <v>7930</v>
      </c>
      <c r="T15" s="156">
        <f t="shared" si="0"/>
        <v>1608288</v>
      </c>
      <c r="U15" s="156">
        <v>0</v>
      </c>
      <c r="V15" s="156">
        <v>10054</v>
      </c>
      <c r="W15" s="156">
        <f t="shared" si="5"/>
        <v>10054</v>
      </c>
      <c r="X15" s="156"/>
      <c r="Y15" s="156"/>
      <c r="Z15" s="156"/>
      <c r="AA15" s="156"/>
      <c r="AB15" s="157"/>
      <c r="AC15" s="156">
        <f t="shared" si="1"/>
        <v>10054</v>
      </c>
      <c r="AD15" s="156">
        <v>0</v>
      </c>
      <c r="AE15" s="156">
        <v>0</v>
      </c>
      <c r="AF15" s="156"/>
      <c r="AG15" s="156">
        <v>0</v>
      </c>
      <c r="AH15" s="156">
        <v>0</v>
      </c>
      <c r="AI15" s="156">
        <v>0</v>
      </c>
      <c r="AJ15" s="156">
        <v>0</v>
      </c>
      <c r="AK15" s="156">
        <v>0</v>
      </c>
      <c r="AL15" s="156">
        <f t="shared" si="2"/>
        <v>0</v>
      </c>
      <c r="AM15" s="156">
        <v>0</v>
      </c>
      <c r="AN15" s="158">
        <f t="shared" si="3"/>
        <v>1618342</v>
      </c>
      <c r="AO15" s="336"/>
      <c r="AP15" s="166"/>
      <c r="AQ15" s="352"/>
      <c r="AR15" s="318"/>
    </row>
    <row r="16" spans="1:45" s="5" customFormat="1">
      <c r="A16" s="2">
        <f t="shared" si="4"/>
        <v>12</v>
      </c>
      <c r="B16" s="3" t="s">
        <v>4</v>
      </c>
      <c r="C16" s="3">
        <v>208513</v>
      </c>
      <c r="D16" s="3"/>
      <c r="E16" s="56" t="s">
        <v>235</v>
      </c>
      <c r="F16" s="3">
        <v>5</v>
      </c>
      <c r="G16" s="2"/>
      <c r="H16" s="3" t="s">
        <v>401</v>
      </c>
      <c r="I16" s="3" t="s">
        <v>470</v>
      </c>
      <c r="J16" s="9"/>
      <c r="K16" s="9"/>
      <c r="L16" s="1"/>
      <c r="M16" s="1">
        <v>0</v>
      </c>
      <c r="N16" s="1">
        <v>104465</v>
      </c>
      <c r="O16" s="1">
        <v>301080</v>
      </c>
      <c r="P16" s="1">
        <v>587</v>
      </c>
      <c r="Q16" s="1">
        <v>2138694</v>
      </c>
      <c r="R16" s="1">
        <v>286538</v>
      </c>
      <c r="S16" s="1">
        <v>20265</v>
      </c>
      <c r="T16" s="1">
        <f t="shared" si="0"/>
        <v>2851629</v>
      </c>
      <c r="U16" s="1">
        <v>0</v>
      </c>
      <c r="V16" s="1">
        <v>966572</v>
      </c>
      <c r="W16" s="1">
        <f t="shared" si="5"/>
        <v>966572</v>
      </c>
      <c r="X16" s="1"/>
      <c r="Y16" s="1"/>
      <c r="Z16" s="1"/>
      <c r="AA16" s="1"/>
      <c r="AB16" s="51"/>
      <c r="AC16" s="1">
        <f t="shared" si="1"/>
        <v>966572</v>
      </c>
      <c r="AD16" s="1">
        <v>0</v>
      </c>
      <c r="AE16" s="1">
        <v>0</v>
      </c>
      <c r="AF16" s="1"/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f t="shared" si="2"/>
        <v>0</v>
      </c>
      <c r="AM16" s="1">
        <v>0</v>
      </c>
      <c r="AN16" s="10">
        <f t="shared" si="3"/>
        <v>3818201</v>
      </c>
      <c r="AO16" s="313"/>
      <c r="AP16" s="69"/>
      <c r="AQ16" s="350"/>
      <c r="AR16" s="315"/>
    </row>
    <row r="17" spans="1:44" s="5" customFormat="1">
      <c r="A17" s="152">
        <f t="shared" ref="A17:A22" si="6">+A16+1</f>
        <v>13</v>
      </c>
      <c r="B17" s="153" t="s">
        <v>311</v>
      </c>
      <c r="C17" s="153">
        <v>208567</v>
      </c>
      <c r="D17" s="153"/>
      <c r="E17" s="161" t="s">
        <v>258</v>
      </c>
      <c r="F17" s="153">
        <v>4</v>
      </c>
      <c r="G17" s="152"/>
      <c r="H17" s="153" t="s">
        <v>443</v>
      </c>
      <c r="I17" s="153" t="s">
        <v>469</v>
      </c>
      <c r="J17" s="155"/>
      <c r="K17" s="155"/>
      <c r="L17" s="156"/>
      <c r="M17" s="156"/>
      <c r="N17" s="156"/>
      <c r="O17" s="156">
        <v>0</v>
      </c>
      <c r="P17" s="156">
        <v>0</v>
      </c>
      <c r="Q17" s="156">
        <v>403</v>
      </c>
      <c r="R17" s="156">
        <v>34</v>
      </c>
      <c r="S17" s="156">
        <v>101748</v>
      </c>
      <c r="T17" s="156">
        <f t="shared" si="0"/>
        <v>102185</v>
      </c>
      <c r="U17" s="156">
        <v>0</v>
      </c>
      <c r="V17" s="156">
        <v>797816</v>
      </c>
      <c r="W17" s="156">
        <f t="shared" si="5"/>
        <v>797816</v>
      </c>
      <c r="X17" s="156"/>
      <c r="Y17" s="156"/>
      <c r="Z17" s="156"/>
      <c r="AA17" s="156"/>
      <c r="AB17" s="157"/>
      <c r="AC17" s="156">
        <f t="shared" si="1"/>
        <v>797816</v>
      </c>
      <c r="AD17" s="156">
        <v>0</v>
      </c>
      <c r="AE17" s="156">
        <v>0</v>
      </c>
      <c r="AF17" s="156"/>
      <c r="AG17" s="156">
        <v>3000000</v>
      </c>
      <c r="AH17" s="156">
        <v>0</v>
      </c>
      <c r="AI17" s="156">
        <v>0</v>
      </c>
      <c r="AJ17" s="156">
        <v>0</v>
      </c>
      <c r="AK17" s="156">
        <v>0</v>
      </c>
      <c r="AL17" s="156">
        <f t="shared" si="2"/>
        <v>3000000</v>
      </c>
      <c r="AM17" s="156">
        <v>0</v>
      </c>
      <c r="AN17" s="158">
        <f t="shared" si="3"/>
        <v>3900001</v>
      </c>
      <c r="AO17" s="336"/>
      <c r="AP17" s="166"/>
      <c r="AQ17" s="337"/>
      <c r="AR17" s="318"/>
    </row>
    <row r="18" spans="1:44" s="5" customFormat="1">
      <c r="A18" s="2">
        <f t="shared" si="6"/>
        <v>14</v>
      </c>
      <c r="B18" s="3" t="s">
        <v>180</v>
      </c>
      <c r="C18" s="3">
        <v>208563</v>
      </c>
      <c r="D18" s="3"/>
      <c r="E18" s="56" t="s">
        <v>294</v>
      </c>
      <c r="F18" s="3">
        <v>1</v>
      </c>
      <c r="G18" s="2"/>
      <c r="H18" s="3" t="s">
        <v>443</v>
      </c>
      <c r="I18" s="3" t="s">
        <v>469</v>
      </c>
      <c r="J18" s="9"/>
      <c r="K18" s="9"/>
      <c r="L18" s="1"/>
      <c r="M18" s="1"/>
      <c r="N18" s="1"/>
      <c r="O18" s="1"/>
      <c r="P18" s="1">
        <v>0</v>
      </c>
      <c r="Q18" s="1">
        <v>0</v>
      </c>
      <c r="R18" s="1">
        <v>0</v>
      </c>
      <c r="S18" s="1">
        <v>29650</v>
      </c>
      <c r="T18" s="1">
        <f t="shared" si="0"/>
        <v>29650</v>
      </c>
      <c r="U18" s="1">
        <v>0</v>
      </c>
      <c r="V18" s="1">
        <v>270350</v>
      </c>
      <c r="W18" s="1">
        <f t="shared" si="5"/>
        <v>270350</v>
      </c>
      <c r="X18" s="1"/>
      <c r="Y18" s="1"/>
      <c r="Z18" s="1"/>
      <c r="AA18" s="1"/>
      <c r="AB18" s="51"/>
      <c r="AC18" s="1">
        <f t="shared" si="1"/>
        <v>270350</v>
      </c>
      <c r="AD18" s="1">
        <v>0</v>
      </c>
      <c r="AE18" s="1">
        <v>0</v>
      </c>
      <c r="AF18" s="1"/>
      <c r="AG18" s="1">
        <v>1000000</v>
      </c>
      <c r="AH18" s="1">
        <v>1000000</v>
      </c>
      <c r="AI18" s="1">
        <v>1000000</v>
      </c>
      <c r="AJ18" s="1">
        <v>0</v>
      </c>
      <c r="AK18" s="1">
        <v>0</v>
      </c>
      <c r="AL18" s="1">
        <f t="shared" si="2"/>
        <v>3000000</v>
      </c>
      <c r="AM18" s="1">
        <v>0</v>
      </c>
      <c r="AN18" s="10">
        <f t="shared" si="3"/>
        <v>3300000</v>
      </c>
      <c r="AO18" s="313"/>
      <c r="AP18" s="69"/>
      <c r="AQ18" s="350"/>
      <c r="AR18" s="315"/>
    </row>
    <row r="19" spans="1:44" s="5" customFormat="1">
      <c r="A19" s="152">
        <f>+A18+1</f>
        <v>15</v>
      </c>
      <c r="B19" s="153" t="s">
        <v>15</v>
      </c>
      <c r="C19" s="153">
        <v>208569</v>
      </c>
      <c r="D19" s="153"/>
      <c r="E19" s="161" t="s">
        <v>259</v>
      </c>
      <c r="F19" s="153">
        <v>1</v>
      </c>
      <c r="G19" s="152"/>
      <c r="H19" s="153" t="s">
        <v>355</v>
      </c>
      <c r="I19" s="153" t="s">
        <v>468</v>
      </c>
      <c r="J19" s="155"/>
      <c r="K19" s="155"/>
      <c r="L19" s="156"/>
      <c r="M19" s="156"/>
      <c r="N19" s="156"/>
      <c r="O19" s="156">
        <v>0</v>
      </c>
      <c r="P19" s="156">
        <v>0</v>
      </c>
      <c r="Q19" s="156">
        <v>58922</v>
      </c>
      <c r="R19" s="156">
        <v>39676</v>
      </c>
      <c r="S19" s="156">
        <v>25782</v>
      </c>
      <c r="T19" s="156">
        <f t="shared" si="0"/>
        <v>124380</v>
      </c>
      <c r="U19" s="156">
        <v>0</v>
      </c>
      <c r="V19" s="156">
        <v>1126412</v>
      </c>
      <c r="W19" s="156">
        <f t="shared" si="5"/>
        <v>1126412</v>
      </c>
      <c r="X19" s="156"/>
      <c r="Y19" s="156"/>
      <c r="Z19" s="156"/>
      <c r="AA19" s="156"/>
      <c r="AB19" s="157"/>
      <c r="AC19" s="156">
        <f>SUM(W19:AB19)</f>
        <v>1126412</v>
      </c>
      <c r="AD19" s="156">
        <v>0</v>
      </c>
      <c r="AE19" s="156">
        <v>0</v>
      </c>
      <c r="AF19" s="156"/>
      <c r="AG19" s="156">
        <v>0</v>
      </c>
      <c r="AH19" s="156">
        <v>0</v>
      </c>
      <c r="AI19" s="156">
        <v>0</v>
      </c>
      <c r="AJ19" s="156">
        <v>0</v>
      </c>
      <c r="AK19" s="156">
        <v>0</v>
      </c>
      <c r="AL19" s="156">
        <f>SUM(AG19:AK19)</f>
        <v>0</v>
      </c>
      <c r="AM19" s="156">
        <v>0</v>
      </c>
      <c r="AN19" s="158">
        <f t="shared" si="3"/>
        <v>1250792</v>
      </c>
      <c r="AO19" s="336"/>
      <c r="AP19" s="166"/>
      <c r="AQ19" s="337"/>
      <c r="AR19" s="318"/>
    </row>
    <row r="20" spans="1:44" s="5" customFormat="1">
      <c r="A20" s="2">
        <f t="shared" si="6"/>
        <v>16</v>
      </c>
      <c r="B20" s="3" t="s">
        <v>21</v>
      </c>
      <c r="C20" s="3">
        <v>208556</v>
      </c>
      <c r="D20" s="3"/>
      <c r="E20" s="57" t="s">
        <v>169</v>
      </c>
      <c r="F20" s="3">
        <v>1</v>
      </c>
      <c r="G20" s="2"/>
      <c r="H20" s="3" t="s">
        <v>401</v>
      </c>
      <c r="I20" s="3" t="s">
        <v>468</v>
      </c>
      <c r="J20" s="9">
        <v>0</v>
      </c>
      <c r="K20" s="9"/>
      <c r="L20" s="1">
        <v>10269</v>
      </c>
      <c r="M20" s="1">
        <v>16515</v>
      </c>
      <c r="N20" s="1">
        <v>5576</v>
      </c>
      <c r="O20" s="1">
        <v>0</v>
      </c>
      <c r="P20" s="1">
        <v>13243</v>
      </c>
      <c r="Q20" s="1">
        <v>37841</v>
      </c>
      <c r="R20" s="1">
        <v>49050</v>
      </c>
      <c r="S20" s="1">
        <v>0</v>
      </c>
      <c r="T20" s="1">
        <f t="shared" si="0"/>
        <v>132494</v>
      </c>
      <c r="U20" s="1">
        <v>0</v>
      </c>
      <c r="V20" s="1">
        <v>0</v>
      </c>
      <c r="W20" s="1">
        <f t="shared" si="5"/>
        <v>0</v>
      </c>
      <c r="X20" s="1"/>
      <c r="Y20" s="1"/>
      <c r="Z20" s="1"/>
      <c r="AA20" s="1"/>
      <c r="AB20" s="51"/>
      <c r="AC20" s="1">
        <f t="shared" si="1"/>
        <v>0</v>
      </c>
      <c r="AD20" s="1">
        <v>0</v>
      </c>
      <c r="AE20" s="1">
        <v>0</v>
      </c>
      <c r="AF20" s="1"/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f t="shared" si="2"/>
        <v>0</v>
      </c>
      <c r="AM20" s="1">
        <v>0</v>
      </c>
      <c r="AN20" s="10">
        <f t="shared" si="3"/>
        <v>132494</v>
      </c>
      <c r="AO20" s="313"/>
      <c r="AP20" s="69"/>
      <c r="AQ20" s="350"/>
      <c r="AR20" s="315"/>
    </row>
    <row r="21" spans="1:44" s="5" customFormat="1">
      <c r="A21" s="152">
        <f t="shared" si="6"/>
        <v>17</v>
      </c>
      <c r="B21" s="153" t="s">
        <v>29</v>
      </c>
      <c r="C21" s="153">
        <v>208593</v>
      </c>
      <c r="D21" s="162"/>
      <c r="E21" s="160" t="s">
        <v>171</v>
      </c>
      <c r="F21" s="153">
        <v>5</v>
      </c>
      <c r="G21" s="152"/>
      <c r="H21" s="153" t="s">
        <v>126</v>
      </c>
      <c r="I21" s="153" t="s">
        <v>468</v>
      </c>
      <c r="J21" s="155">
        <v>0</v>
      </c>
      <c r="K21" s="155"/>
      <c r="L21" s="156">
        <v>24767</v>
      </c>
      <c r="M21" s="156">
        <v>226274</v>
      </c>
      <c r="N21" s="156">
        <v>120169</v>
      </c>
      <c r="O21" s="156">
        <v>37306</v>
      </c>
      <c r="P21" s="156">
        <v>1072541</v>
      </c>
      <c r="Q21" s="156">
        <v>52646</v>
      </c>
      <c r="R21" s="156">
        <v>13795</v>
      </c>
      <c r="S21" s="156">
        <v>5273</v>
      </c>
      <c r="T21" s="156">
        <f t="shared" si="0"/>
        <v>1552771</v>
      </c>
      <c r="U21" s="156">
        <v>0</v>
      </c>
      <c r="V21" s="156">
        <v>6829</v>
      </c>
      <c r="W21" s="156">
        <f t="shared" si="5"/>
        <v>6829</v>
      </c>
      <c r="X21" s="156"/>
      <c r="Y21" s="156"/>
      <c r="Z21" s="156"/>
      <c r="AA21" s="156"/>
      <c r="AB21" s="157"/>
      <c r="AC21" s="156">
        <f t="shared" si="1"/>
        <v>6829</v>
      </c>
      <c r="AD21" s="156">
        <v>0</v>
      </c>
      <c r="AE21" s="156">
        <v>0</v>
      </c>
      <c r="AF21" s="156"/>
      <c r="AG21" s="156">
        <v>0</v>
      </c>
      <c r="AH21" s="156">
        <v>0</v>
      </c>
      <c r="AI21" s="156">
        <v>0</v>
      </c>
      <c r="AJ21" s="156">
        <v>0</v>
      </c>
      <c r="AK21" s="156">
        <v>0</v>
      </c>
      <c r="AL21" s="156">
        <f t="shared" si="2"/>
        <v>0</v>
      </c>
      <c r="AM21" s="156">
        <v>0</v>
      </c>
      <c r="AN21" s="158">
        <f t="shared" si="3"/>
        <v>1559600</v>
      </c>
      <c r="AO21" s="336"/>
      <c r="AP21" s="166"/>
      <c r="AQ21" s="337"/>
      <c r="AR21" s="318"/>
    </row>
    <row r="22" spans="1:44" s="5" customFormat="1">
      <c r="A22" s="2">
        <f t="shared" si="6"/>
        <v>18</v>
      </c>
      <c r="B22" s="3" t="s">
        <v>6</v>
      </c>
      <c r="C22" s="54" t="s">
        <v>71</v>
      </c>
      <c r="D22" s="54"/>
      <c r="E22" s="4" t="s">
        <v>78</v>
      </c>
      <c r="F22" s="3">
        <v>4</v>
      </c>
      <c r="G22" s="3"/>
      <c r="H22" s="3" t="s">
        <v>404</v>
      </c>
      <c r="I22" s="3" t="s">
        <v>468</v>
      </c>
      <c r="J22" s="9">
        <v>9631</v>
      </c>
      <c r="K22" s="9">
        <v>34959</v>
      </c>
      <c r="L22" s="1">
        <v>22062</v>
      </c>
      <c r="M22" s="1">
        <v>150553</v>
      </c>
      <c r="N22" s="1">
        <v>495722</v>
      </c>
      <c r="O22" s="1">
        <v>105964</v>
      </c>
      <c r="P22" s="1">
        <v>55991</v>
      </c>
      <c r="Q22" s="1">
        <v>2363377</v>
      </c>
      <c r="R22" s="1">
        <v>186374</v>
      </c>
      <c r="S22" s="1">
        <v>22960</v>
      </c>
      <c r="T22" s="1">
        <f t="shared" si="0"/>
        <v>3447593</v>
      </c>
      <c r="U22" s="1">
        <v>0</v>
      </c>
      <c r="V22" s="1">
        <v>127040</v>
      </c>
      <c r="W22" s="1">
        <f t="shared" si="5"/>
        <v>127040</v>
      </c>
      <c r="X22" s="1"/>
      <c r="Y22" s="1"/>
      <c r="Z22" s="1"/>
      <c r="AA22" s="1"/>
      <c r="AB22" s="1"/>
      <c r="AC22" s="1">
        <f t="shared" si="1"/>
        <v>127040</v>
      </c>
      <c r="AD22" s="1">
        <v>0</v>
      </c>
      <c r="AE22" s="1">
        <v>0</v>
      </c>
      <c r="AF22" s="1"/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f t="shared" si="2"/>
        <v>0</v>
      </c>
      <c r="AM22" s="1">
        <v>0</v>
      </c>
      <c r="AN22" s="10">
        <f t="shared" si="3"/>
        <v>3574633</v>
      </c>
      <c r="AO22" s="319"/>
      <c r="AP22" s="71"/>
      <c r="AQ22" s="410"/>
      <c r="AR22" s="315"/>
    </row>
    <row r="23" spans="1:44" s="5" customFormat="1">
      <c r="A23" s="152">
        <f>+A22+1</f>
        <v>19</v>
      </c>
      <c r="B23" s="153" t="s">
        <v>181</v>
      </c>
      <c r="C23" s="153">
        <v>208561</v>
      </c>
      <c r="D23" s="153"/>
      <c r="E23" s="163" t="s">
        <v>170</v>
      </c>
      <c r="F23" s="153">
        <v>5</v>
      </c>
      <c r="G23" s="152"/>
      <c r="H23" s="153" t="s">
        <v>405</v>
      </c>
      <c r="I23" s="153" t="s">
        <v>468</v>
      </c>
      <c r="J23" s="155">
        <v>0</v>
      </c>
      <c r="K23" s="155"/>
      <c r="L23" s="156">
        <v>0</v>
      </c>
      <c r="M23" s="156">
        <v>0</v>
      </c>
      <c r="N23" s="156">
        <v>0</v>
      </c>
      <c r="O23" s="156">
        <v>37900</v>
      </c>
      <c r="P23" s="156">
        <v>14330</v>
      </c>
      <c r="Q23" s="156">
        <v>39070</v>
      </c>
      <c r="R23" s="156">
        <v>77053</v>
      </c>
      <c r="S23" s="156">
        <v>37982</v>
      </c>
      <c r="T23" s="156">
        <f t="shared" si="0"/>
        <v>206335</v>
      </c>
      <c r="U23" s="156">
        <v>0</v>
      </c>
      <c r="V23" s="156">
        <v>302665</v>
      </c>
      <c r="W23" s="156">
        <f t="shared" si="5"/>
        <v>302665</v>
      </c>
      <c r="X23" s="156"/>
      <c r="Y23" s="156"/>
      <c r="Z23" s="156"/>
      <c r="AA23" s="156"/>
      <c r="AB23" s="157"/>
      <c r="AC23" s="156">
        <f t="shared" si="1"/>
        <v>302665</v>
      </c>
      <c r="AD23" s="156">
        <v>0</v>
      </c>
      <c r="AE23" s="156">
        <v>0</v>
      </c>
      <c r="AF23" s="156"/>
      <c r="AG23" s="156">
        <v>0</v>
      </c>
      <c r="AH23" s="156">
        <v>0</v>
      </c>
      <c r="AI23" s="156">
        <v>0</v>
      </c>
      <c r="AJ23" s="156">
        <v>0</v>
      </c>
      <c r="AK23" s="156">
        <v>0</v>
      </c>
      <c r="AL23" s="156">
        <f t="shared" si="2"/>
        <v>0</v>
      </c>
      <c r="AM23" s="156">
        <v>0</v>
      </c>
      <c r="AN23" s="158">
        <f t="shared" si="3"/>
        <v>509000</v>
      </c>
      <c r="AO23" s="336"/>
      <c r="AP23" s="166"/>
      <c r="AQ23" s="337"/>
      <c r="AR23" s="318"/>
    </row>
    <row r="24" spans="1:44" s="5" customFormat="1">
      <c r="A24" s="2">
        <f>+A23+1</f>
        <v>20</v>
      </c>
      <c r="B24" s="3" t="s">
        <v>7</v>
      </c>
      <c r="C24" s="3">
        <v>208538</v>
      </c>
      <c r="D24" s="3"/>
      <c r="E24" s="4" t="s">
        <v>79</v>
      </c>
      <c r="F24" s="3">
        <v>3</v>
      </c>
      <c r="G24" s="3" t="s">
        <v>57</v>
      </c>
      <c r="H24" s="3" t="s">
        <v>405</v>
      </c>
      <c r="I24" s="3" t="s">
        <v>468</v>
      </c>
      <c r="J24" s="9">
        <v>6968</v>
      </c>
      <c r="K24" s="9">
        <v>1740</v>
      </c>
      <c r="L24" s="1">
        <v>0</v>
      </c>
      <c r="M24" s="1">
        <v>187703</v>
      </c>
      <c r="N24" s="1">
        <v>16615</v>
      </c>
      <c r="O24" s="1">
        <v>4268</v>
      </c>
      <c r="P24" s="1">
        <v>0</v>
      </c>
      <c r="Q24" s="1">
        <v>0</v>
      </c>
      <c r="R24" s="1">
        <v>41535</v>
      </c>
      <c r="S24" s="1">
        <v>258899</v>
      </c>
      <c r="T24" s="1">
        <f t="shared" si="0"/>
        <v>517728</v>
      </c>
      <c r="U24" s="1">
        <v>0</v>
      </c>
      <c r="V24" s="1">
        <v>327888</v>
      </c>
      <c r="W24" s="1">
        <f t="shared" si="5"/>
        <v>327888</v>
      </c>
      <c r="X24" s="1"/>
      <c r="Y24" s="1"/>
      <c r="Z24" s="1"/>
      <c r="AA24" s="1"/>
      <c r="AB24" s="1"/>
      <c r="AC24" s="1">
        <f t="shared" si="1"/>
        <v>327888</v>
      </c>
      <c r="AD24" s="1">
        <v>0</v>
      </c>
      <c r="AE24" s="1">
        <v>0</v>
      </c>
      <c r="AF24" s="1">
        <v>205232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f t="shared" si="2"/>
        <v>0</v>
      </c>
      <c r="AM24" s="1">
        <v>0</v>
      </c>
      <c r="AN24" s="10">
        <f t="shared" si="3"/>
        <v>845616</v>
      </c>
      <c r="AO24" s="319"/>
      <c r="AP24" s="71"/>
      <c r="AQ24" s="410"/>
      <c r="AR24" s="315"/>
    </row>
    <row r="25" spans="1:44" s="5" customFormat="1">
      <c r="A25" s="152">
        <f t="shared" ref="A25:A30" si="7">+A24+1</f>
        <v>21</v>
      </c>
      <c r="B25" s="153" t="s">
        <v>17</v>
      </c>
      <c r="C25" s="153">
        <v>208557</v>
      </c>
      <c r="D25" s="153"/>
      <c r="E25" s="160" t="s">
        <v>378</v>
      </c>
      <c r="F25" s="153">
        <v>3</v>
      </c>
      <c r="G25" s="153"/>
      <c r="H25" s="153" t="s">
        <v>124</v>
      </c>
      <c r="I25" s="153" t="s">
        <v>469</v>
      </c>
      <c r="J25" s="155"/>
      <c r="K25" s="155"/>
      <c r="L25" s="156"/>
      <c r="M25" s="156"/>
      <c r="N25" s="156"/>
      <c r="O25" s="156"/>
      <c r="P25" s="156"/>
      <c r="Q25" s="156"/>
      <c r="R25" s="156">
        <v>0</v>
      </c>
      <c r="S25" s="156">
        <v>0</v>
      </c>
      <c r="T25" s="156">
        <f t="shared" si="0"/>
        <v>0</v>
      </c>
      <c r="U25" s="156">
        <v>100000</v>
      </c>
      <c r="V25" s="156">
        <v>0</v>
      </c>
      <c r="W25" s="156">
        <v>0</v>
      </c>
      <c r="X25" s="156"/>
      <c r="Y25" s="156"/>
      <c r="Z25" s="156"/>
      <c r="AA25" s="156"/>
      <c r="AB25" s="156"/>
      <c r="AC25" s="156">
        <f t="shared" si="1"/>
        <v>0</v>
      </c>
      <c r="AD25" s="156">
        <v>0</v>
      </c>
      <c r="AE25" s="156">
        <v>0</v>
      </c>
      <c r="AF25" s="156"/>
      <c r="AG25" s="156">
        <v>350000</v>
      </c>
      <c r="AH25" s="156">
        <v>0</v>
      </c>
      <c r="AI25" s="156">
        <v>0</v>
      </c>
      <c r="AJ25" s="156">
        <v>0</v>
      </c>
      <c r="AK25" s="156">
        <v>0</v>
      </c>
      <c r="AL25" s="156">
        <f t="shared" si="2"/>
        <v>350000</v>
      </c>
      <c r="AM25" s="156">
        <v>0</v>
      </c>
      <c r="AN25" s="158">
        <f t="shared" si="3"/>
        <v>350000</v>
      </c>
      <c r="AO25" s="329"/>
      <c r="AP25" s="169"/>
      <c r="AQ25" s="399"/>
      <c r="AR25" s="318"/>
    </row>
    <row r="26" spans="1:44" s="5" customFormat="1">
      <c r="A26" s="2">
        <f t="shared" si="7"/>
        <v>22</v>
      </c>
      <c r="B26" s="3" t="s">
        <v>4</v>
      </c>
      <c r="C26" s="54" t="s">
        <v>54</v>
      </c>
      <c r="D26" s="54"/>
      <c r="E26" s="4" t="s">
        <v>80</v>
      </c>
      <c r="F26" s="3">
        <v>5</v>
      </c>
      <c r="G26" s="3"/>
      <c r="H26" s="3" t="s">
        <v>398</v>
      </c>
      <c r="I26" s="3" t="s">
        <v>468</v>
      </c>
      <c r="J26" s="9">
        <v>1646985</v>
      </c>
      <c r="K26" s="9">
        <v>181250</v>
      </c>
      <c r="L26" s="1">
        <v>93080</v>
      </c>
      <c r="M26" s="1">
        <v>66094</v>
      </c>
      <c r="N26" s="1">
        <v>346742</v>
      </c>
      <c r="O26" s="1">
        <v>40434</v>
      </c>
      <c r="P26" s="1">
        <v>97972</v>
      </c>
      <c r="Q26" s="1">
        <v>321410</v>
      </c>
      <c r="R26" s="1">
        <v>1260088</v>
      </c>
      <c r="S26" s="1">
        <v>52305</v>
      </c>
      <c r="T26" s="1">
        <f>SUM(J26:S26)</f>
        <v>4106360</v>
      </c>
      <c r="U26" s="1">
        <v>0</v>
      </c>
      <c r="V26" s="1">
        <v>144640</v>
      </c>
      <c r="W26" s="1">
        <f>U26+V26</f>
        <v>144640</v>
      </c>
      <c r="X26" s="1"/>
      <c r="Y26" s="1"/>
      <c r="Z26" s="1"/>
      <c r="AA26" s="1"/>
      <c r="AB26" s="1"/>
      <c r="AC26" s="1">
        <f t="shared" si="1"/>
        <v>144640</v>
      </c>
      <c r="AD26" s="1">
        <v>0</v>
      </c>
      <c r="AE26" s="1">
        <v>0</v>
      </c>
      <c r="AF26" s="1"/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f t="shared" si="2"/>
        <v>0</v>
      </c>
      <c r="AM26" s="1">
        <v>0</v>
      </c>
      <c r="AN26" s="10">
        <f t="shared" si="3"/>
        <v>4251000</v>
      </c>
      <c r="AO26" s="319"/>
      <c r="AP26" s="71"/>
      <c r="AQ26" s="131"/>
      <c r="AR26" s="315"/>
    </row>
    <row r="27" spans="1:44" s="5" customFormat="1">
      <c r="A27" s="152">
        <f t="shared" si="7"/>
        <v>23</v>
      </c>
      <c r="B27" s="153" t="s">
        <v>181</v>
      </c>
      <c r="C27" s="153">
        <v>208509</v>
      </c>
      <c r="D27" s="153"/>
      <c r="E27" s="160" t="s">
        <v>172</v>
      </c>
      <c r="F27" s="153">
        <v>5</v>
      </c>
      <c r="G27" s="152"/>
      <c r="H27" s="153" t="s">
        <v>356</v>
      </c>
      <c r="I27" s="153" t="s">
        <v>468</v>
      </c>
      <c r="J27" s="155">
        <v>0</v>
      </c>
      <c r="K27" s="155"/>
      <c r="L27" s="156">
        <v>13035</v>
      </c>
      <c r="M27" s="156">
        <v>95601</v>
      </c>
      <c r="N27" s="156">
        <v>286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f>SUM(J27:S27)</f>
        <v>108922</v>
      </c>
      <c r="U27" s="156">
        <v>0</v>
      </c>
      <c r="V27" s="156">
        <v>0</v>
      </c>
      <c r="W27" s="156">
        <f>U27+V27</f>
        <v>0</v>
      </c>
      <c r="X27" s="156"/>
      <c r="Y27" s="156"/>
      <c r="Z27" s="156"/>
      <c r="AA27" s="156"/>
      <c r="AB27" s="157"/>
      <c r="AC27" s="156">
        <f>SUM(W27:AB27)</f>
        <v>0</v>
      </c>
      <c r="AD27" s="156">
        <v>0</v>
      </c>
      <c r="AE27" s="156">
        <v>0</v>
      </c>
      <c r="AF27" s="156"/>
      <c r="AG27" s="156">
        <v>571000</v>
      </c>
      <c r="AH27" s="156">
        <v>0</v>
      </c>
      <c r="AI27" s="156">
        <v>0</v>
      </c>
      <c r="AJ27" s="156">
        <v>0</v>
      </c>
      <c r="AK27" s="156">
        <v>0</v>
      </c>
      <c r="AL27" s="156">
        <f>SUM(AG27:AK27)</f>
        <v>571000</v>
      </c>
      <c r="AM27" s="156">
        <v>0</v>
      </c>
      <c r="AN27" s="158">
        <f>+T27+AC27+AL27+AM27</f>
        <v>679922</v>
      </c>
      <c r="AO27" s="434"/>
      <c r="AP27" s="414"/>
      <c r="AQ27" s="415"/>
      <c r="AR27" s="394"/>
    </row>
    <row r="28" spans="1:44">
      <c r="A28" s="2">
        <f t="shared" si="7"/>
        <v>24</v>
      </c>
      <c r="B28" s="3"/>
      <c r="C28" s="59"/>
      <c r="D28" s="59"/>
      <c r="E28" s="60" t="s">
        <v>59</v>
      </c>
      <c r="F28" s="61"/>
      <c r="G28" s="61"/>
      <c r="H28" s="62"/>
      <c r="I28" s="61"/>
      <c r="J28" s="63">
        <f t="shared" ref="J28:AE28" si="8">SUM(J6:J27)</f>
        <v>1663584</v>
      </c>
      <c r="K28" s="63">
        <f t="shared" si="8"/>
        <v>221690</v>
      </c>
      <c r="L28" s="63">
        <f t="shared" si="8"/>
        <v>1051934</v>
      </c>
      <c r="M28" s="63">
        <f t="shared" si="8"/>
        <v>1633644</v>
      </c>
      <c r="N28" s="63">
        <f t="shared" si="8"/>
        <v>1875585</v>
      </c>
      <c r="O28" s="63">
        <f t="shared" si="8"/>
        <v>1193796</v>
      </c>
      <c r="P28" s="63">
        <f t="shared" si="8"/>
        <v>1666695</v>
      </c>
      <c r="Q28" s="63">
        <f t="shared" si="8"/>
        <v>6423265</v>
      </c>
      <c r="R28" s="63">
        <f t="shared" si="8"/>
        <v>2347363</v>
      </c>
      <c r="S28" s="64">
        <f t="shared" si="8"/>
        <v>1269622</v>
      </c>
      <c r="T28" s="63">
        <f t="shared" si="8"/>
        <v>19347178</v>
      </c>
      <c r="U28" s="63">
        <f t="shared" si="8"/>
        <v>500000</v>
      </c>
      <c r="V28" s="63">
        <f t="shared" si="8"/>
        <v>7512540</v>
      </c>
      <c r="W28" s="63">
        <f t="shared" si="8"/>
        <v>7512540</v>
      </c>
      <c r="X28" s="63">
        <f t="shared" si="8"/>
        <v>0</v>
      </c>
      <c r="Y28" s="63">
        <f t="shared" si="8"/>
        <v>0</v>
      </c>
      <c r="Z28" s="63">
        <f t="shared" si="8"/>
        <v>0</v>
      </c>
      <c r="AA28" s="63">
        <f t="shared" si="8"/>
        <v>0</v>
      </c>
      <c r="AB28" s="63">
        <f t="shared" si="8"/>
        <v>0</v>
      </c>
      <c r="AC28" s="63">
        <f t="shared" si="8"/>
        <v>7512540</v>
      </c>
      <c r="AD28" s="63">
        <f t="shared" si="8"/>
        <v>0</v>
      </c>
      <c r="AE28" s="63">
        <f t="shared" si="8"/>
        <v>0</v>
      </c>
      <c r="AF28" s="63"/>
      <c r="AG28" s="63">
        <f t="shared" ref="AG28:AN28" si="9">SUM(AG6:AG27)</f>
        <v>6121000</v>
      </c>
      <c r="AH28" s="63">
        <f t="shared" si="9"/>
        <v>7100000</v>
      </c>
      <c r="AI28" s="63">
        <f t="shared" si="9"/>
        <v>3200000</v>
      </c>
      <c r="AJ28" s="63">
        <f t="shared" si="9"/>
        <v>2200000</v>
      </c>
      <c r="AK28" s="63">
        <f t="shared" si="9"/>
        <v>2200000</v>
      </c>
      <c r="AL28" s="63">
        <f t="shared" si="9"/>
        <v>20821000</v>
      </c>
      <c r="AM28" s="63">
        <f t="shared" si="9"/>
        <v>49209916</v>
      </c>
      <c r="AN28" s="63">
        <f t="shared" si="9"/>
        <v>96890634</v>
      </c>
      <c r="AO28" s="328"/>
      <c r="AP28" s="117"/>
      <c r="AQ28" s="379"/>
      <c r="AR28" s="117"/>
    </row>
    <row r="29" spans="1:44" s="5" customFormat="1">
      <c r="A29" s="152">
        <f t="shared" si="7"/>
        <v>25</v>
      </c>
      <c r="B29" s="153"/>
      <c r="C29" s="164" t="s">
        <v>494</v>
      </c>
      <c r="D29" s="164"/>
      <c r="E29" s="165" t="s">
        <v>492</v>
      </c>
      <c r="F29" s="166"/>
      <c r="G29" s="166"/>
      <c r="H29" s="166"/>
      <c r="I29" s="166" t="s">
        <v>468</v>
      </c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56">
        <v>1700000</v>
      </c>
      <c r="V29" s="167"/>
      <c r="W29" s="156">
        <f>SUM(U29:V29)</f>
        <v>1700000</v>
      </c>
      <c r="X29" s="167"/>
      <c r="Y29" s="167"/>
      <c r="Z29" s="167"/>
      <c r="AA29" s="167"/>
      <c r="AB29" s="167"/>
      <c r="AC29" s="168">
        <f t="shared" si="1"/>
        <v>1700000</v>
      </c>
      <c r="AD29" s="156">
        <v>0</v>
      </c>
      <c r="AE29" s="156">
        <v>0</v>
      </c>
      <c r="AF29" s="156"/>
      <c r="AG29" s="167">
        <v>0</v>
      </c>
      <c r="AH29" s="167">
        <v>0</v>
      </c>
      <c r="AI29" s="167">
        <v>0</v>
      </c>
      <c r="AJ29" s="167">
        <v>0</v>
      </c>
      <c r="AK29" s="167">
        <v>0</v>
      </c>
      <c r="AL29" s="167">
        <f>SUM(AG29:AK29)</f>
        <v>0</v>
      </c>
      <c r="AM29" s="169">
        <v>0</v>
      </c>
      <c r="AN29" s="167"/>
      <c r="AO29" s="349"/>
      <c r="AP29" s="169"/>
      <c r="AQ29" s="399"/>
      <c r="AR29" s="169"/>
    </row>
    <row r="30" spans="1:44">
      <c r="A30" s="2">
        <f t="shared" si="7"/>
        <v>26</v>
      </c>
      <c r="B30" s="3"/>
      <c r="C30" s="3"/>
      <c r="D30" s="3"/>
      <c r="E30" s="4"/>
      <c r="F30" s="3"/>
      <c r="G30" s="4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1"/>
      <c r="AP30" s="3"/>
      <c r="AQ30" s="11"/>
      <c r="AR30" s="12"/>
    </row>
    <row r="31" spans="1:44" ht="15.6">
      <c r="A31" s="2">
        <f t="shared" ref="A31:A50" si="10">+A30+1</f>
        <v>27</v>
      </c>
      <c r="B31" s="3"/>
      <c r="C31" s="72"/>
      <c r="D31" s="73"/>
      <c r="E31" s="74" t="s">
        <v>292</v>
      </c>
      <c r="F31" s="7"/>
      <c r="G31" s="75"/>
      <c r="H31" s="4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49"/>
      <c r="AP31" s="7"/>
      <c r="AQ31" s="49"/>
      <c r="AR31" s="50"/>
    </row>
    <row r="32" spans="1:44">
      <c r="A32" s="2">
        <f t="shared" si="10"/>
        <v>28</v>
      </c>
      <c r="B32" s="3"/>
      <c r="C32" s="76"/>
      <c r="D32" s="77"/>
      <c r="E32" s="41"/>
      <c r="F32" s="3"/>
      <c r="G32" s="4"/>
      <c r="H32" s="4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1"/>
      <c r="AP32" s="3"/>
      <c r="AQ32" s="11"/>
      <c r="AR32" s="12"/>
    </row>
    <row r="33" spans="1:44" s="5" customFormat="1">
      <c r="A33" s="152">
        <f t="shared" si="10"/>
        <v>29</v>
      </c>
      <c r="B33" s="153" t="s">
        <v>10</v>
      </c>
      <c r="C33" s="153">
        <v>204030</v>
      </c>
      <c r="D33" s="153"/>
      <c r="E33" s="154" t="s">
        <v>185</v>
      </c>
      <c r="F33" s="153" t="s">
        <v>43</v>
      </c>
      <c r="G33" s="153" t="s">
        <v>200</v>
      </c>
      <c r="H33" s="153" t="s">
        <v>344</v>
      </c>
      <c r="I33" s="153" t="s">
        <v>67</v>
      </c>
      <c r="J33" s="155">
        <v>13859321</v>
      </c>
      <c r="K33" s="155">
        <v>1752714</v>
      </c>
      <c r="L33" s="156">
        <v>1976862</v>
      </c>
      <c r="M33" s="156">
        <v>364087</v>
      </c>
      <c r="N33" s="156">
        <v>1069710</v>
      </c>
      <c r="O33" s="156">
        <v>80898</v>
      </c>
      <c r="P33" s="156">
        <v>63445</v>
      </c>
      <c r="Q33" s="156">
        <v>58793</v>
      </c>
      <c r="R33" s="156">
        <v>18104</v>
      </c>
      <c r="S33" s="156">
        <v>2150</v>
      </c>
      <c r="T33" s="156">
        <f t="shared" ref="T33:T89" si="11">SUM(J33:S33)</f>
        <v>19246084</v>
      </c>
      <c r="U33" s="156">
        <v>0</v>
      </c>
      <c r="V33" s="156">
        <v>0</v>
      </c>
      <c r="W33" s="156">
        <f>U33+V33</f>
        <v>0</v>
      </c>
      <c r="X33" s="156"/>
      <c r="Y33" s="156"/>
      <c r="Z33" s="156"/>
      <c r="AA33" s="156"/>
      <c r="AB33" s="156"/>
      <c r="AC33" s="156">
        <f t="shared" ref="AC33:AC40" si="12">SUM(W33:AB33)</f>
        <v>0</v>
      </c>
      <c r="AD33" s="156">
        <v>0</v>
      </c>
      <c r="AE33" s="156">
        <v>0</v>
      </c>
      <c r="AF33" s="156"/>
      <c r="AG33" s="156">
        <v>0</v>
      </c>
      <c r="AH33" s="156">
        <v>0</v>
      </c>
      <c r="AI33" s="156">
        <v>0</v>
      </c>
      <c r="AJ33" s="156">
        <v>0</v>
      </c>
      <c r="AK33" s="156">
        <v>0</v>
      </c>
      <c r="AL33" s="156">
        <f t="shared" ref="AL33:AL59" si="13">SUM(AG33:AK33)</f>
        <v>0</v>
      </c>
      <c r="AM33" s="156">
        <v>0</v>
      </c>
      <c r="AN33" s="158">
        <f t="shared" ref="AN33:AN71" si="14">+T33+AC33+AL33+AM33</f>
        <v>19246084</v>
      </c>
      <c r="AO33" s="416"/>
      <c r="AP33" s="417"/>
      <c r="AQ33" s="418" t="s">
        <v>122</v>
      </c>
      <c r="AR33" s="419">
        <v>124503</v>
      </c>
    </row>
    <row r="34" spans="1:44" s="5" customFormat="1">
      <c r="A34" s="2">
        <f t="shared" si="10"/>
        <v>30</v>
      </c>
      <c r="B34" s="3" t="s">
        <v>312</v>
      </c>
      <c r="C34" s="3">
        <v>205075</v>
      </c>
      <c r="E34" s="78" t="s">
        <v>278</v>
      </c>
      <c r="F34" s="3">
        <v>5</v>
      </c>
      <c r="G34" s="4"/>
      <c r="H34" s="3" t="s">
        <v>345</v>
      </c>
      <c r="I34" s="3" t="s">
        <v>541</v>
      </c>
      <c r="J34" s="9"/>
      <c r="K34" s="1"/>
      <c r="L34" s="1"/>
      <c r="M34" s="1"/>
      <c r="N34" s="1"/>
      <c r="O34" s="1">
        <v>0</v>
      </c>
      <c r="P34" s="1">
        <v>34703</v>
      </c>
      <c r="Q34" s="1">
        <v>663598</v>
      </c>
      <c r="R34" s="1">
        <v>0</v>
      </c>
      <c r="S34" s="1">
        <v>214281</v>
      </c>
      <c r="T34" s="1">
        <f t="shared" si="11"/>
        <v>912582</v>
      </c>
      <c r="U34" s="1">
        <v>0</v>
      </c>
      <c r="V34" s="1">
        <v>1672579</v>
      </c>
      <c r="W34" s="1">
        <f>U34+V34</f>
        <v>1672579</v>
      </c>
      <c r="X34" s="1"/>
      <c r="Y34" s="1"/>
      <c r="Z34" s="1"/>
      <c r="AA34" s="1"/>
      <c r="AB34" s="1"/>
      <c r="AC34" s="1">
        <f t="shared" si="12"/>
        <v>1672579</v>
      </c>
      <c r="AD34" s="1">
        <v>0</v>
      </c>
      <c r="AE34" s="1">
        <v>0</v>
      </c>
      <c r="AF34" s="1"/>
      <c r="AG34" s="1">
        <v>0</v>
      </c>
      <c r="AH34" s="1">
        <v>0</v>
      </c>
      <c r="AI34" s="1">
        <v>11500000</v>
      </c>
      <c r="AJ34" s="1">
        <v>540000</v>
      </c>
      <c r="AK34" s="1">
        <v>0</v>
      </c>
      <c r="AL34" s="1">
        <f t="shared" si="13"/>
        <v>12040000</v>
      </c>
      <c r="AM34" s="1">
        <v>0</v>
      </c>
      <c r="AN34" s="10">
        <f t="shared" si="14"/>
        <v>14625161</v>
      </c>
      <c r="AO34" s="313"/>
      <c r="AP34" s="69"/>
      <c r="AQ34" s="366" t="s">
        <v>316</v>
      </c>
      <c r="AR34" s="315">
        <v>45656</v>
      </c>
    </row>
    <row r="35" spans="1:44" s="73" customFormat="1" ht="15.6">
      <c r="A35" s="170">
        <v>31</v>
      </c>
      <c r="B35" s="171"/>
      <c r="C35" s="171" t="s">
        <v>477</v>
      </c>
      <c r="D35" s="172"/>
      <c r="E35" s="173" t="s">
        <v>532</v>
      </c>
      <c r="F35" s="171"/>
      <c r="G35" s="174"/>
      <c r="H35" s="171" t="s">
        <v>345</v>
      </c>
      <c r="I35" s="171" t="s">
        <v>533</v>
      </c>
      <c r="J35" s="175"/>
      <c r="K35" s="168"/>
      <c r="L35" s="168"/>
      <c r="M35" s="168"/>
      <c r="N35" s="168"/>
      <c r="O35" s="168"/>
      <c r="P35" s="168"/>
      <c r="Q35" s="168"/>
      <c r="R35" s="168"/>
      <c r="S35" s="168"/>
      <c r="T35" s="168">
        <v>0</v>
      </c>
      <c r="U35" s="168">
        <v>0</v>
      </c>
      <c r="V35" s="168">
        <v>0</v>
      </c>
      <c r="W35" s="168">
        <v>0</v>
      </c>
      <c r="X35" s="168"/>
      <c r="Y35" s="168"/>
      <c r="Z35" s="168"/>
      <c r="AA35" s="168"/>
      <c r="AB35" s="168"/>
      <c r="AC35" s="168">
        <v>0</v>
      </c>
      <c r="AD35" s="168">
        <v>0</v>
      </c>
      <c r="AE35" s="168">
        <v>0</v>
      </c>
      <c r="AF35" s="168">
        <v>0</v>
      </c>
      <c r="AG35" s="168">
        <v>0</v>
      </c>
      <c r="AH35" s="168">
        <v>0</v>
      </c>
      <c r="AI35" s="168">
        <v>0</v>
      </c>
      <c r="AJ35" s="168">
        <v>0</v>
      </c>
      <c r="AK35" s="168">
        <v>2240868</v>
      </c>
      <c r="AL35" s="168">
        <f t="shared" si="13"/>
        <v>2240868</v>
      </c>
      <c r="AM35" s="168">
        <v>64000000</v>
      </c>
      <c r="AN35" s="177"/>
      <c r="AO35" s="362"/>
      <c r="AP35" s="402"/>
      <c r="AQ35" s="368"/>
      <c r="AR35" s="333" t="s">
        <v>31</v>
      </c>
    </row>
    <row r="36" spans="1:44" s="5" customFormat="1">
      <c r="A36" s="2">
        <v>32</v>
      </c>
      <c r="B36" s="3" t="s">
        <v>12</v>
      </c>
      <c r="C36" s="3">
        <v>206002</v>
      </c>
      <c r="D36" s="3"/>
      <c r="E36" s="78" t="s">
        <v>114</v>
      </c>
      <c r="F36" s="3">
        <v>4</v>
      </c>
      <c r="G36" s="3" t="s">
        <v>201</v>
      </c>
      <c r="H36" s="3" t="s">
        <v>444</v>
      </c>
      <c r="I36" s="3" t="s">
        <v>542</v>
      </c>
      <c r="J36" s="9">
        <v>12382165</v>
      </c>
      <c r="K36" s="9">
        <v>1151927</v>
      </c>
      <c r="L36" s="1">
        <v>3009199</v>
      </c>
      <c r="M36" s="1">
        <v>1692691</v>
      </c>
      <c r="N36" s="1">
        <v>2422346</v>
      </c>
      <c r="O36" s="1">
        <v>382378</v>
      </c>
      <c r="P36" s="1">
        <v>31250</v>
      </c>
      <c r="Q36" s="1">
        <v>135022</v>
      </c>
      <c r="R36" s="1">
        <v>225361</v>
      </c>
      <c r="S36" s="1">
        <v>191171</v>
      </c>
      <c r="T36" s="1">
        <v>18607940</v>
      </c>
      <c r="U36" s="1">
        <v>770000</v>
      </c>
      <c r="V36" s="1">
        <v>640905</v>
      </c>
      <c r="W36" s="1">
        <f t="shared" ref="W36:W91" si="15">U36+V36</f>
        <v>1410905</v>
      </c>
      <c r="X36" s="1"/>
      <c r="Y36" s="1"/>
      <c r="Z36" s="1"/>
      <c r="AA36" s="1"/>
      <c r="AB36" s="1"/>
      <c r="AC36" s="1">
        <f t="shared" si="12"/>
        <v>1410905</v>
      </c>
      <c r="AD36" s="1">
        <v>0</v>
      </c>
      <c r="AE36" s="1">
        <v>0</v>
      </c>
      <c r="AG36" s="1">
        <v>394000</v>
      </c>
      <c r="AH36" s="1">
        <v>2437000</v>
      </c>
      <c r="AI36" s="1">
        <v>1312000</v>
      </c>
      <c r="AJ36" s="1">
        <v>843000</v>
      </c>
      <c r="AK36" s="1">
        <v>1161000</v>
      </c>
      <c r="AL36" s="1">
        <f t="shared" si="13"/>
        <v>6147000</v>
      </c>
      <c r="AM36" s="1">
        <v>3700000</v>
      </c>
      <c r="AN36" s="10">
        <f t="shared" si="14"/>
        <v>29865845</v>
      </c>
      <c r="AO36" s="313"/>
      <c r="AP36" s="69"/>
      <c r="AQ36" s="420" t="s">
        <v>316</v>
      </c>
      <c r="AR36" s="315">
        <v>74949</v>
      </c>
    </row>
    <row r="37" spans="1:44" s="5" customFormat="1">
      <c r="A37" s="152">
        <f t="shared" si="10"/>
        <v>33</v>
      </c>
      <c r="B37" s="153" t="s">
        <v>313</v>
      </c>
      <c r="C37" s="153">
        <v>205724</v>
      </c>
      <c r="D37" s="162"/>
      <c r="E37" s="176" t="s">
        <v>279</v>
      </c>
      <c r="F37" s="153">
        <v>1</v>
      </c>
      <c r="G37" s="160"/>
      <c r="H37" s="153" t="s">
        <v>124</v>
      </c>
      <c r="I37" s="153" t="s">
        <v>543</v>
      </c>
      <c r="J37" s="155"/>
      <c r="K37" s="156"/>
      <c r="L37" s="156"/>
      <c r="M37" s="156"/>
      <c r="N37" s="156"/>
      <c r="O37" s="156"/>
      <c r="P37" s="156">
        <v>0</v>
      </c>
      <c r="Q37" s="156">
        <v>0</v>
      </c>
      <c r="R37" s="156">
        <v>0</v>
      </c>
      <c r="S37" s="156">
        <v>0</v>
      </c>
      <c r="T37" s="156">
        <f t="shared" si="11"/>
        <v>0</v>
      </c>
      <c r="U37" s="156">
        <v>3500000</v>
      </c>
      <c r="V37" s="156">
        <v>1500000</v>
      </c>
      <c r="W37" s="156">
        <f t="shared" si="15"/>
        <v>5000000</v>
      </c>
      <c r="X37" s="156"/>
      <c r="Y37" s="156"/>
      <c r="Z37" s="156"/>
      <c r="AA37" s="156"/>
      <c r="AB37" s="156"/>
      <c r="AC37" s="156">
        <f t="shared" si="12"/>
        <v>5000000</v>
      </c>
      <c r="AD37" s="156">
        <v>0</v>
      </c>
      <c r="AE37" s="156">
        <v>0</v>
      </c>
      <c r="AF37" s="156"/>
      <c r="AG37" s="156">
        <v>3500000</v>
      </c>
      <c r="AH37" s="156">
        <v>3500000</v>
      </c>
      <c r="AI37" s="156">
        <v>3500000</v>
      </c>
      <c r="AJ37" s="156">
        <v>3500000</v>
      </c>
      <c r="AK37" s="156">
        <v>1000000</v>
      </c>
      <c r="AL37" s="156">
        <f>SUM(AG37:AK37)</f>
        <v>15000000</v>
      </c>
      <c r="AM37" s="156">
        <v>25300000</v>
      </c>
      <c r="AN37" s="158">
        <f t="shared" si="14"/>
        <v>45300000</v>
      </c>
      <c r="AO37" s="336"/>
      <c r="AP37" s="166"/>
      <c r="AQ37" s="352"/>
      <c r="AR37" s="318"/>
    </row>
    <row r="38" spans="1:44" s="73" customFormat="1" ht="15.6">
      <c r="A38" s="79">
        <v>34</v>
      </c>
      <c r="B38" s="7"/>
      <c r="C38" s="7" t="s">
        <v>477</v>
      </c>
      <c r="E38" s="80" t="s">
        <v>558</v>
      </c>
      <c r="F38" s="7"/>
      <c r="G38" s="75"/>
      <c r="H38" s="7" t="s">
        <v>124</v>
      </c>
      <c r="I38" s="7" t="s">
        <v>47</v>
      </c>
      <c r="J38" s="81"/>
      <c r="K38" s="6"/>
      <c r="L38" s="6"/>
      <c r="M38" s="6"/>
      <c r="N38" s="6"/>
      <c r="O38" s="6"/>
      <c r="P38" s="6"/>
      <c r="Q38" s="6"/>
      <c r="R38" s="6"/>
      <c r="S38" s="6"/>
      <c r="T38" s="6">
        <v>0</v>
      </c>
      <c r="U38" s="6"/>
      <c r="V38" s="6"/>
      <c r="W38" s="6">
        <v>0</v>
      </c>
      <c r="X38" s="6"/>
      <c r="Y38" s="6"/>
      <c r="Z38" s="6"/>
      <c r="AA38" s="6"/>
      <c r="AB38" s="6"/>
      <c r="AC38" s="6">
        <v>0</v>
      </c>
      <c r="AD38" s="6"/>
      <c r="AE38" s="6"/>
      <c r="AF38" s="6"/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10043000</v>
      </c>
      <c r="AN38" s="10">
        <f t="shared" si="14"/>
        <v>10043000</v>
      </c>
      <c r="AO38" s="369"/>
      <c r="AP38" s="284"/>
      <c r="AQ38" s="361"/>
      <c r="AR38" s="326"/>
    </row>
    <row r="39" spans="1:44" s="5" customFormat="1">
      <c r="A39" s="152">
        <v>35</v>
      </c>
      <c r="B39" s="153" t="s">
        <v>24</v>
      </c>
      <c r="C39" s="153">
        <v>205720</v>
      </c>
      <c r="D39" s="153"/>
      <c r="E39" s="176" t="s">
        <v>173</v>
      </c>
      <c r="F39" s="153">
        <v>5</v>
      </c>
      <c r="G39" s="153"/>
      <c r="H39" s="153" t="s">
        <v>401</v>
      </c>
      <c r="I39" s="153" t="s">
        <v>212</v>
      </c>
      <c r="J39" s="155">
        <v>0</v>
      </c>
      <c r="K39" s="155">
        <v>0</v>
      </c>
      <c r="L39" s="156">
        <v>783432</v>
      </c>
      <c r="M39" s="156">
        <v>1245327</v>
      </c>
      <c r="N39" s="156">
        <v>555067</v>
      </c>
      <c r="O39" s="156">
        <v>107744</v>
      </c>
      <c r="P39" s="156">
        <v>310312</v>
      </c>
      <c r="Q39" s="156">
        <v>2891968</v>
      </c>
      <c r="R39" s="156">
        <v>1977882</v>
      </c>
      <c r="S39" s="156">
        <v>0</v>
      </c>
      <c r="T39" s="156">
        <f t="shared" si="11"/>
        <v>7871732</v>
      </c>
      <c r="U39" s="156">
        <v>0</v>
      </c>
      <c r="V39" s="156">
        <v>366000</v>
      </c>
      <c r="W39" s="156">
        <f t="shared" si="15"/>
        <v>366000</v>
      </c>
      <c r="X39" s="156"/>
      <c r="Y39" s="156"/>
      <c r="Z39" s="156"/>
      <c r="AA39" s="156"/>
      <c r="AB39" s="156"/>
      <c r="AC39" s="156">
        <f t="shared" si="12"/>
        <v>366000</v>
      </c>
      <c r="AD39" s="156">
        <v>0</v>
      </c>
      <c r="AE39" s="156">
        <v>0</v>
      </c>
      <c r="AF39" s="156"/>
      <c r="AG39" s="156">
        <v>0</v>
      </c>
      <c r="AH39" s="156">
        <v>0</v>
      </c>
      <c r="AI39" s="156">
        <v>0</v>
      </c>
      <c r="AJ39" s="156">
        <v>0</v>
      </c>
      <c r="AK39" s="156">
        <v>0</v>
      </c>
      <c r="AL39" s="156">
        <f t="shared" si="13"/>
        <v>0</v>
      </c>
      <c r="AM39" s="156">
        <v>0</v>
      </c>
      <c r="AN39" s="158">
        <f t="shared" si="14"/>
        <v>8237732</v>
      </c>
      <c r="AO39" s="336"/>
      <c r="AP39" s="166"/>
      <c r="AQ39" s="421" t="s">
        <v>196</v>
      </c>
      <c r="AR39" s="318">
        <v>16680</v>
      </c>
    </row>
    <row r="40" spans="1:44" s="5" customFormat="1">
      <c r="A40" s="2">
        <f t="shared" si="10"/>
        <v>36</v>
      </c>
      <c r="B40" s="3" t="s">
        <v>5</v>
      </c>
      <c r="C40" s="3">
        <v>205723</v>
      </c>
      <c r="D40" s="3"/>
      <c r="E40" s="78" t="s">
        <v>197</v>
      </c>
      <c r="F40" s="3">
        <v>5</v>
      </c>
      <c r="G40" s="3"/>
      <c r="H40" s="3" t="s">
        <v>347</v>
      </c>
      <c r="I40" s="3" t="s">
        <v>212</v>
      </c>
      <c r="J40" s="9"/>
      <c r="K40" s="9"/>
      <c r="L40" s="1">
        <v>0</v>
      </c>
      <c r="M40" s="1">
        <v>462543</v>
      </c>
      <c r="N40" s="1">
        <v>795030</v>
      </c>
      <c r="O40" s="1">
        <v>234741</v>
      </c>
      <c r="P40" s="1">
        <v>282487</v>
      </c>
      <c r="Q40" s="1">
        <v>209463</v>
      </c>
      <c r="R40" s="1">
        <v>1080</v>
      </c>
      <c r="S40" s="1">
        <v>0</v>
      </c>
      <c r="T40" s="1">
        <v>1994332</v>
      </c>
      <c r="U40" s="1">
        <v>0</v>
      </c>
      <c r="V40" s="1">
        <v>0</v>
      </c>
      <c r="W40" s="1">
        <f t="shared" si="15"/>
        <v>0</v>
      </c>
      <c r="X40" s="1"/>
      <c r="Y40" s="1"/>
      <c r="Z40" s="1"/>
      <c r="AA40" s="1"/>
      <c r="AB40" s="1"/>
      <c r="AC40" s="1">
        <f t="shared" si="12"/>
        <v>0</v>
      </c>
      <c r="AD40" s="1">
        <v>0</v>
      </c>
      <c r="AE40" s="1">
        <v>0</v>
      </c>
      <c r="AF40" s="1"/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f t="shared" si="13"/>
        <v>0</v>
      </c>
      <c r="AM40" s="1">
        <v>23700000</v>
      </c>
      <c r="AN40" s="10">
        <f t="shared" si="14"/>
        <v>25694332</v>
      </c>
      <c r="AO40" s="313"/>
      <c r="AP40" s="69"/>
      <c r="AQ40" s="366"/>
      <c r="AR40" s="315" t="s">
        <v>31</v>
      </c>
    </row>
    <row r="41" spans="1:44" s="5" customFormat="1">
      <c r="A41" s="152">
        <f t="shared" si="10"/>
        <v>37</v>
      </c>
      <c r="B41" s="153" t="s">
        <v>10</v>
      </c>
      <c r="C41" s="153">
        <v>206758</v>
      </c>
      <c r="D41" s="162"/>
      <c r="E41" s="176" t="s">
        <v>280</v>
      </c>
      <c r="F41" s="153">
        <v>3</v>
      </c>
      <c r="G41" s="160"/>
      <c r="H41" s="153" t="s">
        <v>445</v>
      </c>
      <c r="I41" s="153" t="s">
        <v>47</v>
      </c>
      <c r="J41" s="155"/>
      <c r="K41" s="156"/>
      <c r="L41" s="156"/>
      <c r="M41" s="156"/>
      <c r="N41" s="156"/>
      <c r="O41" s="156">
        <v>0</v>
      </c>
      <c r="P41" s="156">
        <v>0</v>
      </c>
      <c r="Q41" s="156">
        <v>0</v>
      </c>
      <c r="R41" s="156">
        <v>225000</v>
      </c>
      <c r="S41" s="156">
        <v>0</v>
      </c>
      <c r="T41" s="156">
        <f t="shared" si="11"/>
        <v>225000</v>
      </c>
      <c r="U41" s="156">
        <v>0</v>
      </c>
      <c r="V41" s="156">
        <v>0</v>
      </c>
      <c r="W41" s="156">
        <f t="shared" si="15"/>
        <v>0</v>
      </c>
      <c r="X41" s="156"/>
      <c r="Y41" s="156"/>
      <c r="Z41" s="156"/>
      <c r="AA41" s="156"/>
      <c r="AB41" s="156"/>
      <c r="AC41" s="156">
        <f>SUM(W41:AB41)</f>
        <v>0</v>
      </c>
      <c r="AD41" s="156">
        <v>0</v>
      </c>
      <c r="AE41" s="156">
        <v>0</v>
      </c>
      <c r="AF41" s="156"/>
      <c r="AG41" s="156">
        <v>0</v>
      </c>
      <c r="AH41" s="156">
        <v>0</v>
      </c>
      <c r="AI41" s="156">
        <v>0</v>
      </c>
      <c r="AJ41" s="156">
        <v>0</v>
      </c>
      <c r="AK41" s="156">
        <v>0</v>
      </c>
      <c r="AL41" s="156">
        <f t="shared" si="13"/>
        <v>0</v>
      </c>
      <c r="AM41" s="156">
        <v>0</v>
      </c>
      <c r="AN41" s="158">
        <f t="shared" si="14"/>
        <v>225000</v>
      </c>
      <c r="AO41" s="336"/>
      <c r="AP41" s="166"/>
      <c r="AQ41" s="421" t="s">
        <v>232</v>
      </c>
      <c r="AR41" s="318">
        <v>1300</v>
      </c>
    </row>
    <row r="42" spans="1:44" s="5" customFormat="1" ht="21">
      <c r="A42" s="2">
        <f t="shared" si="10"/>
        <v>38</v>
      </c>
      <c r="B42" s="3" t="s">
        <v>14</v>
      </c>
      <c r="C42" s="3">
        <v>204088</v>
      </c>
      <c r="D42" s="3"/>
      <c r="E42" s="4" t="s">
        <v>183</v>
      </c>
      <c r="F42" s="3">
        <v>5</v>
      </c>
      <c r="G42" s="3"/>
      <c r="H42" s="3" t="s">
        <v>357</v>
      </c>
      <c r="I42" s="212" t="s">
        <v>560</v>
      </c>
      <c r="J42" s="9">
        <v>387571</v>
      </c>
      <c r="K42" s="9">
        <v>2175358</v>
      </c>
      <c r="L42" s="1">
        <v>1177479</v>
      </c>
      <c r="M42" s="1">
        <v>1583139</v>
      </c>
      <c r="N42" s="1">
        <v>573961</v>
      </c>
      <c r="O42" s="1">
        <v>1543038</v>
      </c>
      <c r="P42" s="1">
        <v>592703</v>
      </c>
      <c r="Q42" s="1">
        <v>212946</v>
      </c>
      <c r="R42" s="1">
        <v>500290</v>
      </c>
      <c r="S42" s="1">
        <v>882743</v>
      </c>
      <c r="T42" s="1">
        <v>9571084</v>
      </c>
      <c r="U42" s="1">
        <v>13325000</v>
      </c>
      <c r="V42" s="1">
        <v>1364311</v>
      </c>
      <c r="W42" s="1">
        <f t="shared" si="15"/>
        <v>14689311</v>
      </c>
      <c r="X42" s="1"/>
      <c r="Y42" s="1"/>
      <c r="Z42" s="1"/>
      <c r="AA42" s="1"/>
      <c r="AB42" s="1"/>
      <c r="AC42" s="1">
        <f t="shared" ref="AC42:AC91" si="16">SUM(W42:AB42)</f>
        <v>14689311</v>
      </c>
      <c r="AD42" s="1">
        <v>0</v>
      </c>
      <c r="AE42" s="1">
        <v>0</v>
      </c>
      <c r="AF42" s="1"/>
      <c r="AG42" s="1">
        <v>6580000</v>
      </c>
      <c r="AH42" s="1">
        <v>5042246</v>
      </c>
      <c r="AI42" s="1">
        <v>897754</v>
      </c>
      <c r="AJ42" s="1">
        <v>8700000</v>
      </c>
      <c r="AK42" s="1">
        <v>630000</v>
      </c>
      <c r="AL42" s="1">
        <f t="shared" si="13"/>
        <v>21850000</v>
      </c>
      <c r="AM42" s="1">
        <v>0</v>
      </c>
      <c r="AN42" s="10">
        <f t="shared" si="14"/>
        <v>46110395</v>
      </c>
      <c r="AO42" s="313"/>
      <c r="AP42" s="69"/>
      <c r="AQ42" s="366" t="s">
        <v>316</v>
      </c>
      <c r="AR42" s="315">
        <v>8400</v>
      </c>
    </row>
    <row r="43" spans="1:44" s="73" customFormat="1" ht="21.6">
      <c r="A43" s="170">
        <f t="shared" si="10"/>
        <v>39</v>
      </c>
      <c r="B43" s="171"/>
      <c r="C43" s="171" t="s">
        <v>477</v>
      </c>
      <c r="D43" s="171"/>
      <c r="E43" s="174" t="s">
        <v>479</v>
      </c>
      <c r="F43" s="171"/>
      <c r="G43" s="171"/>
      <c r="H43" s="171" t="s">
        <v>124</v>
      </c>
      <c r="I43" s="213" t="s">
        <v>560</v>
      </c>
      <c r="J43" s="175"/>
      <c r="K43" s="175"/>
      <c r="L43" s="168"/>
      <c r="M43" s="168"/>
      <c r="N43" s="168"/>
      <c r="O43" s="168"/>
      <c r="P43" s="168"/>
      <c r="Q43" s="168"/>
      <c r="R43" s="168"/>
      <c r="S43" s="168">
        <v>0</v>
      </c>
      <c r="T43" s="168">
        <f t="shared" si="11"/>
        <v>0</v>
      </c>
      <c r="U43" s="168">
        <v>0</v>
      </c>
      <c r="V43" s="168">
        <v>0</v>
      </c>
      <c r="W43" s="168">
        <f t="shared" si="15"/>
        <v>0</v>
      </c>
      <c r="X43" s="168"/>
      <c r="Y43" s="168"/>
      <c r="Z43" s="168"/>
      <c r="AA43" s="168"/>
      <c r="AB43" s="168"/>
      <c r="AC43" s="168">
        <f t="shared" si="16"/>
        <v>0</v>
      </c>
      <c r="AD43" s="168">
        <v>0</v>
      </c>
      <c r="AE43" s="168">
        <v>0</v>
      </c>
      <c r="AF43" s="168"/>
      <c r="AG43" s="168">
        <v>0</v>
      </c>
      <c r="AH43" s="168">
        <v>0</v>
      </c>
      <c r="AI43" s="168">
        <v>0</v>
      </c>
      <c r="AJ43" s="168">
        <v>1000000</v>
      </c>
      <c r="AK43" s="168">
        <v>4000000</v>
      </c>
      <c r="AL43" s="168">
        <f t="shared" si="13"/>
        <v>5000000</v>
      </c>
      <c r="AM43" s="168">
        <v>82500000</v>
      </c>
      <c r="AN43" s="177">
        <f t="shared" si="14"/>
        <v>87500000</v>
      </c>
      <c r="AO43" s="362"/>
      <c r="AP43" s="402"/>
      <c r="AQ43" s="364"/>
      <c r="AR43" s="333" t="s">
        <v>31</v>
      </c>
    </row>
    <row r="44" spans="1:44" s="5" customFormat="1">
      <c r="A44" s="2">
        <f t="shared" si="10"/>
        <v>40</v>
      </c>
      <c r="B44" s="3" t="s">
        <v>27</v>
      </c>
      <c r="C44" s="3">
        <v>205601</v>
      </c>
      <c r="D44" s="3"/>
      <c r="E44" s="53" t="s">
        <v>237</v>
      </c>
      <c r="F44" s="3" t="s">
        <v>46</v>
      </c>
      <c r="G44" s="3"/>
      <c r="H44" s="3" t="s">
        <v>401</v>
      </c>
      <c r="I44" s="3" t="s">
        <v>50</v>
      </c>
      <c r="J44" s="9"/>
      <c r="K44" s="9"/>
      <c r="L44" s="1">
        <v>0</v>
      </c>
      <c r="M44" s="1">
        <v>0</v>
      </c>
      <c r="N44" s="1">
        <v>738570</v>
      </c>
      <c r="O44" s="1">
        <v>2123852</v>
      </c>
      <c r="P44" s="1">
        <v>6329018</v>
      </c>
      <c r="Q44" s="1">
        <v>5427272</v>
      </c>
      <c r="R44" s="1">
        <v>868827</v>
      </c>
      <c r="S44" s="1">
        <v>0</v>
      </c>
      <c r="T44" s="1">
        <f t="shared" si="11"/>
        <v>15487539</v>
      </c>
      <c r="U44" s="1">
        <v>0</v>
      </c>
      <c r="V44" s="1">
        <v>0</v>
      </c>
      <c r="W44" s="1">
        <f t="shared" si="15"/>
        <v>0</v>
      </c>
      <c r="X44" s="1"/>
      <c r="Y44" s="1"/>
      <c r="Z44" s="1"/>
      <c r="AA44" s="1"/>
      <c r="AB44" s="1"/>
      <c r="AC44" s="1">
        <f t="shared" si="16"/>
        <v>0</v>
      </c>
      <c r="AD44" s="1">
        <v>0</v>
      </c>
      <c r="AE44" s="1">
        <v>0</v>
      </c>
      <c r="AF44" s="1"/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f t="shared" si="13"/>
        <v>0</v>
      </c>
      <c r="AM44" s="1">
        <v>0</v>
      </c>
      <c r="AN44" s="10">
        <f t="shared" si="14"/>
        <v>15487539</v>
      </c>
      <c r="AO44" s="313"/>
      <c r="AP44" s="69"/>
      <c r="AQ44" s="350" t="s">
        <v>122</v>
      </c>
      <c r="AR44" s="315">
        <v>5730</v>
      </c>
    </row>
    <row r="45" spans="1:44" s="5" customFormat="1">
      <c r="A45" s="152">
        <f t="shared" si="10"/>
        <v>41</v>
      </c>
      <c r="B45" s="153" t="s">
        <v>149</v>
      </c>
      <c r="C45" s="153">
        <v>205053</v>
      </c>
      <c r="D45" s="153"/>
      <c r="E45" s="154" t="s">
        <v>121</v>
      </c>
      <c r="F45" s="153">
        <v>1</v>
      </c>
      <c r="G45" s="153"/>
      <c r="H45" s="153" t="s">
        <v>446</v>
      </c>
      <c r="I45" s="153" t="s">
        <v>47</v>
      </c>
      <c r="J45" s="155">
        <v>0</v>
      </c>
      <c r="K45" s="155">
        <v>34690</v>
      </c>
      <c r="L45" s="156">
        <v>9610</v>
      </c>
      <c r="M45" s="156">
        <v>1179829</v>
      </c>
      <c r="N45" s="156">
        <v>3227</v>
      </c>
      <c r="O45" s="156">
        <v>1600</v>
      </c>
      <c r="P45" s="156">
        <v>1500</v>
      </c>
      <c r="Q45" s="156">
        <v>900</v>
      </c>
      <c r="R45" s="156">
        <v>400</v>
      </c>
      <c r="S45" s="156">
        <v>500</v>
      </c>
      <c r="T45" s="156">
        <f t="shared" si="11"/>
        <v>1232256</v>
      </c>
      <c r="U45" s="156">
        <v>0</v>
      </c>
      <c r="V45" s="156">
        <v>0</v>
      </c>
      <c r="W45" s="156">
        <f t="shared" si="15"/>
        <v>0</v>
      </c>
      <c r="X45" s="156"/>
      <c r="Y45" s="156"/>
      <c r="Z45" s="156"/>
      <c r="AA45" s="156"/>
      <c r="AB45" s="156"/>
      <c r="AC45" s="156">
        <f t="shared" si="16"/>
        <v>0</v>
      </c>
      <c r="AD45" s="156">
        <v>0</v>
      </c>
      <c r="AE45" s="156">
        <v>0</v>
      </c>
      <c r="AF45" s="156"/>
      <c r="AG45" s="156">
        <v>0</v>
      </c>
      <c r="AH45" s="156">
        <v>0</v>
      </c>
      <c r="AI45" s="156">
        <v>0</v>
      </c>
      <c r="AJ45" s="156">
        <v>0</v>
      </c>
      <c r="AK45" s="156">
        <v>0</v>
      </c>
      <c r="AL45" s="156">
        <f t="shared" si="13"/>
        <v>0</v>
      </c>
      <c r="AM45" s="156">
        <v>0</v>
      </c>
      <c r="AN45" s="158">
        <f t="shared" si="14"/>
        <v>1232256</v>
      </c>
      <c r="AO45" s="336"/>
      <c r="AP45" s="166"/>
      <c r="AQ45" s="352"/>
      <c r="AR45" s="318" t="s">
        <v>31</v>
      </c>
    </row>
    <row r="46" spans="1:44" s="5" customFormat="1">
      <c r="A46" s="2">
        <f t="shared" si="10"/>
        <v>42</v>
      </c>
      <c r="B46" s="3" t="s">
        <v>17</v>
      </c>
      <c r="C46" s="3">
        <v>204054</v>
      </c>
      <c r="D46" s="3"/>
      <c r="E46" s="78" t="s">
        <v>184</v>
      </c>
      <c r="F46" s="3">
        <v>5</v>
      </c>
      <c r="G46" s="3" t="s">
        <v>202</v>
      </c>
      <c r="H46" s="3" t="s">
        <v>406</v>
      </c>
      <c r="I46" s="3" t="s">
        <v>213</v>
      </c>
      <c r="J46" s="9">
        <v>185937</v>
      </c>
      <c r="K46" s="9">
        <v>498706</v>
      </c>
      <c r="L46" s="1">
        <v>8163331</v>
      </c>
      <c r="M46" s="1">
        <v>248125</v>
      </c>
      <c r="N46" s="1">
        <v>1228763</v>
      </c>
      <c r="O46" s="1">
        <v>7634075</v>
      </c>
      <c r="P46" s="1">
        <v>8450645</v>
      </c>
      <c r="Q46" s="1">
        <v>2326833</v>
      </c>
      <c r="R46" s="1">
        <v>1245002</v>
      </c>
      <c r="S46" s="1">
        <v>245051</v>
      </c>
      <c r="T46" s="1">
        <f t="shared" si="11"/>
        <v>30226468</v>
      </c>
      <c r="U46" s="1">
        <v>0</v>
      </c>
      <c r="V46" s="1">
        <v>563426</v>
      </c>
      <c r="W46" s="1">
        <f t="shared" si="15"/>
        <v>563426</v>
      </c>
      <c r="X46" s="1"/>
      <c r="Y46" s="1"/>
      <c r="Z46" s="1"/>
      <c r="AA46" s="1"/>
      <c r="AB46" s="1"/>
      <c r="AC46" s="1">
        <f t="shared" si="16"/>
        <v>563426</v>
      </c>
      <c r="AD46" s="1">
        <v>0</v>
      </c>
      <c r="AE46" s="1">
        <v>0</v>
      </c>
      <c r="AF46" s="1"/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f t="shared" si="13"/>
        <v>0</v>
      </c>
      <c r="AM46" s="1">
        <v>0</v>
      </c>
      <c r="AN46" s="10">
        <f t="shared" si="14"/>
        <v>30789894</v>
      </c>
      <c r="AO46" s="313"/>
      <c r="AP46" s="69"/>
      <c r="AQ46" s="350" t="s">
        <v>196</v>
      </c>
      <c r="AR46" s="315">
        <v>86496</v>
      </c>
    </row>
    <row r="47" spans="1:44" s="73" customFormat="1" ht="15.6">
      <c r="A47" s="170">
        <v>43</v>
      </c>
      <c r="B47" s="171"/>
      <c r="C47" s="171" t="s">
        <v>477</v>
      </c>
      <c r="D47" s="171"/>
      <c r="E47" s="173" t="s">
        <v>534</v>
      </c>
      <c r="F47" s="171"/>
      <c r="G47" s="171"/>
      <c r="H47" s="171" t="s">
        <v>124</v>
      </c>
      <c r="I47" s="171" t="s">
        <v>535</v>
      </c>
      <c r="J47" s="175"/>
      <c r="K47" s="175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>
        <v>0</v>
      </c>
      <c r="X47" s="168"/>
      <c r="Y47" s="168"/>
      <c r="Z47" s="168"/>
      <c r="AA47" s="168"/>
      <c r="AB47" s="168"/>
      <c r="AC47" s="168">
        <v>0</v>
      </c>
      <c r="AD47" s="168"/>
      <c r="AE47" s="168"/>
      <c r="AF47" s="168">
        <v>0</v>
      </c>
      <c r="AG47" s="168">
        <v>0</v>
      </c>
      <c r="AH47" s="168">
        <v>0</v>
      </c>
      <c r="AI47" s="168">
        <v>0</v>
      </c>
      <c r="AJ47" s="168">
        <v>350000</v>
      </c>
      <c r="AK47" s="168">
        <v>0</v>
      </c>
      <c r="AL47" s="168">
        <f t="shared" si="13"/>
        <v>350000</v>
      </c>
      <c r="AM47" s="168">
        <v>0</v>
      </c>
      <c r="AN47" s="158">
        <f t="shared" ref="AN47" si="17">+T47+AC47+AL47+AM47</f>
        <v>350000</v>
      </c>
      <c r="AO47" s="336"/>
      <c r="AP47" s="166"/>
      <c r="AQ47" s="337"/>
      <c r="AR47" s="318"/>
    </row>
    <row r="48" spans="1:44" s="5" customFormat="1">
      <c r="A48" s="2">
        <v>44</v>
      </c>
      <c r="B48" s="3" t="s">
        <v>15</v>
      </c>
      <c r="C48" s="3">
        <v>205082</v>
      </c>
      <c r="D48" s="3"/>
      <c r="E48" s="4" t="s">
        <v>379</v>
      </c>
      <c r="F48" s="3">
        <v>3</v>
      </c>
      <c r="G48" s="3"/>
      <c r="H48" s="3" t="s">
        <v>124</v>
      </c>
      <c r="I48" s="3" t="s">
        <v>47</v>
      </c>
      <c r="J48" s="9"/>
      <c r="K48" s="9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f t="shared" si="11"/>
        <v>0</v>
      </c>
      <c r="U48" s="1">
        <v>150000</v>
      </c>
      <c r="V48" s="1">
        <v>0</v>
      </c>
      <c r="W48" s="1">
        <f t="shared" si="15"/>
        <v>150000</v>
      </c>
      <c r="X48" s="1"/>
      <c r="Y48" s="1"/>
      <c r="Z48" s="1"/>
      <c r="AA48" s="1"/>
      <c r="AB48" s="1"/>
      <c r="AC48" s="1">
        <f t="shared" si="16"/>
        <v>150000</v>
      </c>
      <c r="AD48" s="1">
        <v>0</v>
      </c>
      <c r="AE48" s="1">
        <v>0</v>
      </c>
      <c r="AF48" s="1"/>
      <c r="AG48" s="1">
        <v>690000</v>
      </c>
      <c r="AH48" s="1">
        <v>0</v>
      </c>
      <c r="AI48" s="1">
        <v>0</v>
      </c>
      <c r="AJ48" s="1">
        <v>0</v>
      </c>
      <c r="AK48" s="1">
        <v>0</v>
      </c>
      <c r="AL48" s="1">
        <f t="shared" si="13"/>
        <v>690000</v>
      </c>
      <c r="AM48" s="1">
        <v>0</v>
      </c>
      <c r="AN48" s="10">
        <f t="shared" si="14"/>
        <v>840000</v>
      </c>
      <c r="AO48" s="319"/>
      <c r="AP48" s="71"/>
      <c r="AQ48" s="410"/>
      <c r="AR48" s="315"/>
    </row>
    <row r="49" spans="1:44" s="5" customFormat="1">
      <c r="A49" s="152">
        <f t="shared" si="10"/>
        <v>45</v>
      </c>
      <c r="B49" s="153" t="s">
        <v>18</v>
      </c>
      <c r="C49" s="153">
        <v>205065</v>
      </c>
      <c r="D49" s="162"/>
      <c r="E49" s="176" t="s">
        <v>209</v>
      </c>
      <c r="F49" s="153">
        <v>1</v>
      </c>
      <c r="G49" s="160"/>
      <c r="H49" s="153" t="s">
        <v>348</v>
      </c>
      <c r="I49" s="153" t="s">
        <v>47</v>
      </c>
      <c r="J49" s="155">
        <v>0</v>
      </c>
      <c r="K49" s="156"/>
      <c r="L49" s="156">
        <v>0</v>
      </c>
      <c r="M49" s="156">
        <v>882059</v>
      </c>
      <c r="N49" s="156">
        <v>21174</v>
      </c>
      <c r="O49" s="156">
        <v>23100</v>
      </c>
      <c r="P49" s="156">
        <v>30420</v>
      </c>
      <c r="Q49" s="156">
        <v>17580</v>
      </c>
      <c r="R49" s="156">
        <v>3225</v>
      </c>
      <c r="S49" s="156">
        <v>1500</v>
      </c>
      <c r="T49" s="156">
        <f t="shared" si="11"/>
        <v>979058</v>
      </c>
      <c r="U49" s="156">
        <v>0</v>
      </c>
      <c r="V49" s="156">
        <v>0</v>
      </c>
      <c r="W49" s="156">
        <f t="shared" si="15"/>
        <v>0</v>
      </c>
      <c r="X49" s="156"/>
      <c r="Y49" s="156"/>
      <c r="Z49" s="156"/>
      <c r="AA49" s="156"/>
      <c r="AB49" s="156"/>
      <c r="AC49" s="156">
        <f t="shared" si="16"/>
        <v>0</v>
      </c>
      <c r="AD49" s="156">
        <v>0</v>
      </c>
      <c r="AE49" s="156">
        <v>0</v>
      </c>
      <c r="AF49" s="156"/>
      <c r="AG49" s="156">
        <v>0</v>
      </c>
      <c r="AH49" s="156">
        <v>0</v>
      </c>
      <c r="AI49" s="156">
        <v>0</v>
      </c>
      <c r="AJ49" s="156">
        <v>0</v>
      </c>
      <c r="AK49" s="156">
        <v>0</v>
      </c>
      <c r="AL49" s="156">
        <f t="shared" si="13"/>
        <v>0</v>
      </c>
      <c r="AM49" s="156">
        <v>0</v>
      </c>
      <c r="AN49" s="158">
        <f t="shared" si="14"/>
        <v>979058</v>
      </c>
      <c r="AO49" s="336"/>
      <c r="AP49" s="166"/>
      <c r="AQ49" s="337"/>
      <c r="AR49" s="318"/>
    </row>
    <row r="50" spans="1:44" s="5" customFormat="1">
      <c r="A50" s="2">
        <f t="shared" si="10"/>
        <v>46</v>
      </c>
      <c r="B50" s="3" t="s">
        <v>4</v>
      </c>
      <c r="C50" s="3"/>
      <c r="D50" s="3"/>
      <c r="E50" s="53" t="s">
        <v>320</v>
      </c>
      <c r="F50" s="3">
        <v>5</v>
      </c>
      <c r="G50" s="3"/>
      <c r="H50" s="3" t="s">
        <v>536</v>
      </c>
      <c r="I50" s="3" t="s">
        <v>535</v>
      </c>
      <c r="J50" s="9"/>
      <c r="K50" s="9"/>
      <c r="L50" s="1"/>
      <c r="M50" s="1"/>
      <c r="N50" s="1"/>
      <c r="O50" s="1"/>
      <c r="P50" s="1"/>
      <c r="Q50" s="1">
        <v>0</v>
      </c>
      <c r="R50" s="1">
        <v>0</v>
      </c>
      <c r="S50" s="1">
        <v>0</v>
      </c>
      <c r="T50" s="1">
        <f t="shared" si="11"/>
        <v>0</v>
      </c>
      <c r="U50" s="1">
        <v>0</v>
      </c>
      <c r="V50" s="1">
        <v>0</v>
      </c>
      <c r="W50" s="1">
        <f t="shared" si="15"/>
        <v>0</v>
      </c>
      <c r="X50" s="1"/>
      <c r="Y50" s="1"/>
      <c r="Z50" s="1"/>
      <c r="AA50" s="1"/>
      <c r="AB50" s="1"/>
      <c r="AC50" s="1">
        <f t="shared" si="16"/>
        <v>0</v>
      </c>
      <c r="AD50" s="1">
        <v>0</v>
      </c>
      <c r="AE50" s="1">
        <v>0</v>
      </c>
      <c r="AF50" s="1"/>
      <c r="AG50" s="1">
        <v>0</v>
      </c>
      <c r="AH50" s="1">
        <v>0</v>
      </c>
      <c r="AI50" s="1">
        <v>0</v>
      </c>
      <c r="AJ50" s="1">
        <v>850000</v>
      </c>
      <c r="AK50" s="1">
        <v>850000</v>
      </c>
      <c r="AL50" s="1">
        <f t="shared" si="13"/>
        <v>1700000</v>
      </c>
      <c r="AM50" s="1">
        <v>5750000</v>
      </c>
      <c r="AN50" s="10">
        <f t="shared" si="14"/>
        <v>7450000</v>
      </c>
      <c r="AO50" s="365"/>
      <c r="AP50" s="71"/>
      <c r="AQ50" s="366"/>
      <c r="AR50" s="315"/>
    </row>
    <row r="51" spans="1:44" s="5" customFormat="1">
      <c r="A51" s="152">
        <f t="shared" ref="A51:A56" si="18">+A50+1</f>
        <v>47</v>
      </c>
      <c r="B51" s="153" t="s">
        <v>4</v>
      </c>
      <c r="C51" s="153">
        <v>205077</v>
      </c>
      <c r="D51" s="153"/>
      <c r="E51" s="154" t="s">
        <v>321</v>
      </c>
      <c r="F51" s="153">
        <v>4</v>
      </c>
      <c r="G51" s="153"/>
      <c r="H51" s="153" t="s">
        <v>537</v>
      </c>
      <c r="I51" s="153" t="s">
        <v>44</v>
      </c>
      <c r="J51" s="155"/>
      <c r="K51" s="155"/>
      <c r="L51" s="156"/>
      <c r="M51" s="156"/>
      <c r="N51" s="156"/>
      <c r="O51" s="156"/>
      <c r="P51" s="156"/>
      <c r="Q51" s="156">
        <v>0</v>
      </c>
      <c r="R51" s="156">
        <v>0</v>
      </c>
      <c r="S51" s="156">
        <v>16687</v>
      </c>
      <c r="T51" s="156">
        <v>1125</v>
      </c>
      <c r="U51" s="156">
        <v>0</v>
      </c>
      <c r="V51" s="156">
        <v>560339</v>
      </c>
      <c r="W51" s="156">
        <f t="shared" si="15"/>
        <v>560339</v>
      </c>
      <c r="X51" s="156"/>
      <c r="Y51" s="156"/>
      <c r="Z51" s="156"/>
      <c r="AA51" s="156"/>
      <c r="AB51" s="156"/>
      <c r="AC51" s="156">
        <f t="shared" si="16"/>
        <v>560339</v>
      </c>
      <c r="AD51" s="156">
        <v>0</v>
      </c>
      <c r="AE51" s="156">
        <v>0</v>
      </c>
      <c r="AF51" s="156"/>
      <c r="AG51" s="156">
        <v>25000</v>
      </c>
      <c r="AH51" s="156">
        <v>0</v>
      </c>
      <c r="AI51" s="156">
        <v>0</v>
      </c>
      <c r="AJ51" s="156">
        <v>0</v>
      </c>
      <c r="AK51" s="156">
        <v>0</v>
      </c>
      <c r="AL51" s="156">
        <f>SUM(AG51:AK51)</f>
        <v>25000</v>
      </c>
      <c r="AM51" s="156">
        <v>0</v>
      </c>
      <c r="AN51" s="158">
        <f t="shared" si="14"/>
        <v>586464</v>
      </c>
      <c r="AO51" s="359"/>
      <c r="AP51" s="169"/>
      <c r="AQ51" s="352"/>
      <c r="AR51" s="318"/>
    </row>
    <row r="52" spans="1:44" s="5" customFormat="1">
      <c r="A52" s="2">
        <f t="shared" si="18"/>
        <v>48</v>
      </c>
      <c r="B52" s="3" t="s">
        <v>9</v>
      </c>
      <c r="C52" s="3">
        <v>205072</v>
      </c>
      <c r="E52" s="78" t="s">
        <v>262</v>
      </c>
      <c r="F52" s="3">
        <v>5</v>
      </c>
      <c r="G52" s="4"/>
      <c r="H52" s="3" t="s">
        <v>126</v>
      </c>
      <c r="I52" s="3" t="s">
        <v>250</v>
      </c>
      <c r="J52" s="9">
        <v>0</v>
      </c>
      <c r="K52" s="1"/>
      <c r="L52" s="1">
        <v>0</v>
      </c>
      <c r="M52" s="1">
        <v>0</v>
      </c>
      <c r="N52" s="1">
        <v>0</v>
      </c>
      <c r="O52" s="1">
        <v>375140</v>
      </c>
      <c r="P52" s="1">
        <v>1676577</v>
      </c>
      <c r="Q52" s="1">
        <v>1716692</v>
      </c>
      <c r="R52" s="1">
        <v>62724</v>
      </c>
      <c r="S52" s="1">
        <v>0</v>
      </c>
      <c r="T52" s="1">
        <f t="shared" si="11"/>
        <v>3831133</v>
      </c>
      <c r="U52" s="1">
        <v>0</v>
      </c>
      <c r="V52" s="1">
        <v>0</v>
      </c>
      <c r="W52" s="1">
        <f t="shared" si="15"/>
        <v>0</v>
      </c>
      <c r="X52" s="1"/>
      <c r="Y52" s="1"/>
      <c r="Z52" s="1"/>
      <c r="AA52" s="1"/>
      <c r="AB52" s="1"/>
      <c r="AC52" s="1">
        <f t="shared" si="16"/>
        <v>0</v>
      </c>
      <c r="AD52" s="1">
        <v>0</v>
      </c>
      <c r="AE52" s="1">
        <v>0</v>
      </c>
      <c r="AF52" s="1"/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f t="shared" si="13"/>
        <v>0</v>
      </c>
      <c r="AM52" s="1">
        <v>0</v>
      </c>
      <c r="AN52" s="10">
        <f t="shared" si="14"/>
        <v>3831133</v>
      </c>
      <c r="AO52" s="313"/>
      <c r="AP52" s="69"/>
      <c r="AQ52" s="366"/>
      <c r="AR52" s="315"/>
    </row>
    <row r="53" spans="1:44" s="5" customFormat="1">
      <c r="A53" s="152">
        <f t="shared" si="18"/>
        <v>49</v>
      </c>
      <c r="B53" s="153" t="s">
        <v>314</v>
      </c>
      <c r="C53" s="153">
        <v>205079</v>
      </c>
      <c r="D53" s="153"/>
      <c r="E53" s="161" t="s">
        <v>296</v>
      </c>
      <c r="F53" s="153">
        <v>3</v>
      </c>
      <c r="G53" s="152"/>
      <c r="H53" s="153" t="s">
        <v>403</v>
      </c>
      <c r="I53" s="153" t="s">
        <v>47</v>
      </c>
      <c r="J53" s="155"/>
      <c r="K53" s="155"/>
      <c r="L53" s="156"/>
      <c r="M53" s="156"/>
      <c r="N53" s="156"/>
      <c r="O53" s="156"/>
      <c r="P53" s="156">
        <v>0</v>
      </c>
      <c r="Q53" s="156">
        <v>0</v>
      </c>
      <c r="R53" s="156">
        <v>1123880</v>
      </c>
      <c r="S53" s="156">
        <v>8721</v>
      </c>
      <c r="T53" s="156">
        <f t="shared" si="11"/>
        <v>1132601</v>
      </c>
      <c r="U53" s="156">
        <v>0</v>
      </c>
      <c r="V53" s="156">
        <v>0</v>
      </c>
      <c r="W53" s="156">
        <f t="shared" si="15"/>
        <v>0</v>
      </c>
      <c r="X53" s="156"/>
      <c r="Y53" s="156"/>
      <c r="Z53" s="156"/>
      <c r="AA53" s="156"/>
      <c r="AB53" s="157"/>
      <c r="AC53" s="156">
        <f t="shared" si="16"/>
        <v>0</v>
      </c>
      <c r="AD53" s="156">
        <v>0</v>
      </c>
      <c r="AE53" s="156">
        <v>0</v>
      </c>
      <c r="AF53" s="156"/>
      <c r="AG53" s="156">
        <v>0</v>
      </c>
      <c r="AH53" s="156">
        <v>0</v>
      </c>
      <c r="AI53" s="156">
        <v>0</v>
      </c>
      <c r="AJ53" s="156">
        <v>0</v>
      </c>
      <c r="AK53" s="156">
        <v>0</v>
      </c>
      <c r="AL53" s="156">
        <f t="shared" si="13"/>
        <v>0</v>
      </c>
      <c r="AM53" s="156">
        <v>0</v>
      </c>
      <c r="AN53" s="158">
        <f t="shared" si="14"/>
        <v>1132601</v>
      </c>
      <c r="AO53" s="336"/>
      <c r="AP53" s="166"/>
      <c r="AQ53" s="337"/>
      <c r="AR53" s="318"/>
    </row>
    <row r="54" spans="1:44" s="5" customFormat="1">
      <c r="A54" s="2">
        <f t="shared" si="18"/>
        <v>50</v>
      </c>
      <c r="B54" s="3" t="s">
        <v>20</v>
      </c>
      <c r="C54" s="3">
        <v>205062</v>
      </c>
      <c r="E54" s="78" t="s">
        <v>174</v>
      </c>
      <c r="F54" s="3">
        <v>5</v>
      </c>
      <c r="G54" s="4"/>
      <c r="H54" s="3" t="s">
        <v>407</v>
      </c>
      <c r="I54" s="3" t="s">
        <v>70</v>
      </c>
      <c r="J54" s="9">
        <v>0</v>
      </c>
      <c r="K54" s="1"/>
      <c r="L54" s="1">
        <v>196</v>
      </c>
      <c r="M54" s="1">
        <v>0</v>
      </c>
      <c r="N54" s="1">
        <v>1461848</v>
      </c>
      <c r="O54" s="1">
        <v>938004</v>
      </c>
      <c r="P54" s="1">
        <v>666727</v>
      </c>
      <c r="Q54" s="1">
        <v>33049</v>
      </c>
      <c r="R54" s="1">
        <v>55</v>
      </c>
      <c r="S54" s="1">
        <v>0</v>
      </c>
      <c r="T54" s="1">
        <f t="shared" si="11"/>
        <v>3099879</v>
      </c>
      <c r="U54" s="1">
        <v>0</v>
      </c>
      <c r="V54" s="1">
        <v>0</v>
      </c>
      <c r="W54" s="1">
        <f t="shared" si="15"/>
        <v>0</v>
      </c>
      <c r="X54" s="1"/>
      <c r="Y54" s="1"/>
      <c r="Z54" s="1"/>
      <c r="AA54" s="1"/>
      <c r="AB54" s="1"/>
      <c r="AC54" s="1">
        <f t="shared" si="16"/>
        <v>0</v>
      </c>
      <c r="AD54" s="1">
        <v>0</v>
      </c>
      <c r="AE54" s="1">
        <v>0</v>
      </c>
      <c r="AF54" s="1"/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f t="shared" si="13"/>
        <v>0</v>
      </c>
      <c r="AM54" s="1">
        <v>0</v>
      </c>
      <c r="AN54" s="10">
        <f t="shared" si="14"/>
        <v>3099879</v>
      </c>
      <c r="AO54" s="313"/>
      <c r="AP54" s="69"/>
      <c r="AQ54" s="366"/>
      <c r="AR54" s="315"/>
    </row>
    <row r="55" spans="1:44" s="5" customFormat="1">
      <c r="A55" s="152">
        <f t="shared" si="18"/>
        <v>51</v>
      </c>
      <c r="B55" s="153" t="s">
        <v>16</v>
      </c>
      <c r="C55" s="153">
        <v>206688</v>
      </c>
      <c r="D55" s="162"/>
      <c r="E55" s="176" t="s">
        <v>282</v>
      </c>
      <c r="F55" s="153">
        <v>3</v>
      </c>
      <c r="G55" s="160"/>
      <c r="H55" s="153" t="s">
        <v>408</v>
      </c>
      <c r="I55" s="153" t="s">
        <v>64</v>
      </c>
      <c r="J55" s="155"/>
      <c r="K55" s="156"/>
      <c r="L55" s="156"/>
      <c r="M55" s="156"/>
      <c r="N55" s="156"/>
      <c r="O55" s="156">
        <v>0</v>
      </c>
      <c r="P55" s="156">
        <v>24967</v>
      </c>
      <c r="Q55" s="156">
        <v>99333</v>
      </c>
      <c r="R55" s="156">
        <v>776043</v>
      </c>
      <c r="S55" s="156">
        <v>2502</v>
      </c>
      <c r="T55" s="156">
        <f t="shared" si="11"/>
        <v>902845</v>
      </c>
      <c r="U55" s="156">
        <v>0</v>
      </c>
      <c r="V55" s="156">
        <v>0</v>
      </c>
      <c r="W55" s="156">
        <f t="shared" si="15"/>
        <v>0</v>
      </c>
      <c r="X55" s="156"/>
      <c r="Y55" s="156"/>
      <c r="Z55" s="156"/>
      <c r="AA55" s="156"/>
      <c r="AB55" s="156"/>
      <c r="AC55" s="156">
        <f>SUM(W55:AB55)</f>
        <v>0</v>
      </c>
      <c r="AD55" s="156">
        <v>0</v>
      </c>
      <c r="AE55" s="156">
        <v>0</v>
      </c>
      <c r="AF55" s="156"/>
      <c r="AG55" s="156">
        <v>0</v>
      </c>
      <c r="AH55" s="156">
        <v>0</v>
      </c>
      <c r="AI55" s="156">
        <v>0</v>
      </c>
      <c r="AJ55" s="156">
        <v>0</v>
      </c>
      <c r="AK55" s="156">
        <v>0</v>
      </c>
      <c r="AL55" s="156">
        <f>SUM(AG55:AK55)</f>
        <v>0</v>
      </c>
      <c r="AM55" s="156">
        <v>0</v>
      </c>
      <c r="AN55" s="158">
        <f t="shared" si="14"/>
        <v>902845</v>
      </c>
      <c r="AO55" s="336"/>
      <c r="AP55" s="166"/>
      <c r="AQ55" s="337" t="s">
        <v>232</v>
      </c>
      <c r="AR55" s="318">
        <v>2500</v>
      </c>
    </row>
    <row r="56" spans="1:44" s="5" customFormat="1">
      <c r="A56" s="2">
        <f t="shared" si="18"/>
        <v>52</v>
      </c>
      <c r="B56" s="3" t="s">
        <v>22</v>
      </c>
      <c r="C56" s="3">
        <v>205038</v>
      </c>
      <c r="E56" s="78" t="s">
        <v>81</v>
      </c>
      <c r="F56" s="3">
        <v>3</v>
      </c>
      <c r="G56" s="4"/>
      <c r="H56" s="3" t="s">
        <v>126</v>
      </c>
      <c r="I56" s="3" t="s">
        <v>50</v>
      </c>
      <c r="J56" s="9">
        <v>0</v>
      </c>
      <c r="K56" s="1">
        <v>154114</v>
      </c>
      <c r="L56" s="1">
        <v>0</v>
      </c>
      <c r="M56" s="1">
        <v>0</v>
      </c>
      <c r="N56" s="1">
        <v>190921</v>
      </c>
      <c r="O56" s="1">
        <v>400722</v>
      </c>
      <c r="P56" s="1">
        <v>72313</v>
      </c>
      <c r="Q56" s="1">
        <v>24829</v>
      </c>
      <c r="R56" s="1">
        <v>13526</v>
      </c>
      <c r="S56" s="1">
        <v>0</v>
      </c>
      <c r="T56" s="1">
        <f t="shared" si="11"/>
        <v>856425</v>
      </c>
      <c r="U56" s="1">
        <v>0</v>
      </c>
      <c r="V56" s="1">
        <v>0</v>
      </c>
      <c r="W56" s="1">
        <f t="shared" si="15"/>
        <v>0</v>
      </c>
      <c r="X56" s="1"/>
      <c r="Y56" s="1"/>
      <c r="Z56" s="1"/>
      <c r="AA56" s="1"/>
      <c r="AB56" s="1"/>
      <c r="AC56" s="1">
        <f t="shared" si="16"/>
        <v>0</v>
      </c>
      <c r="AD56" s="1">
        <v>0</v>
      </c>
      <c r="AE56" s="1">
        <v>0</v>
      </c>
      <c r="AF56" s="1"/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f t="shared" si="13"/>
        <v>0</v>
      </c>
      <c r="AM56" s="1">
        <v>0</v>
      </c>
      <c r="AN56" s="10">
        <f t="shared" si="14"/>
        <v>856425</v>
      </c>
      <c r="AO56" s="313"/>
      <c r="AP56" s="69"/>
      <c r="AQ56" s="350"/>
      <c r="AR56" s="315" t="s">
        <v>31</v>
      </c>
    </row>
    <row r="57" spans="1:44" s="5" customFormat="1">
      <c r="A57" s="152">
        <f t="shared" ref="A57:A65" si="19">+A56+1</f>
        <v>53</v>
      </c>
      <c r="B57" s="153" t="s">
        <v>11</v>
      </c>
      <c r="C57" s="153">
        <v>205067</v>
      </c>
      <c r="D57" s="153"/>
      <c r="E57" s="154" t="s">
        <v>248</v>
      </c>
      <c r="F57" s="153">
        <v>3</v>
      </c>
      <c r="G57" s="153"/>
      <c r="H57" s="153" t="s">
        <v>345</v>
      </c>
      <c r="I57" s="153" t="s">
        <v>538</v>
      </c>
      <c r="J57" s="155"/>
      <c r="K57" s="155"/>
      <c r="L57" s="156">
        <v>0</v>
      </c>
      <c r="M57" s="156">
        <v>573729</v>
      </c>
      <c r="N57" s="156">
        <v>564674</v>
      </c>
      <c r="O57" s="156">
        <v>305276</v>
      </c>
      <c r="P57" s="156">
        <v>59303</v>
      </c>
      <c r="Q57" s="156">
        <v>97072</v>
      </c>
      <c r="R57" s="156">
        <v>495621</v>
      </c>
      <c r="S57" s="156">
        <v>516584</v>
      </c>
      <c r="T57" s="156">
        <f t="shared" si="11"/>
        <v>2612259</v>
      </c>
      <c r="U57" s="156">
        <v>750000</v>
      </c>
      <c r="V57" s="156">
        <v>8419621</v>
      </c>
      <c r="W57" s="156">
        <f t="shared" si="15"/>
        <v>9169621</v>
      </c>
      <c r="X57" s="156"/>
      <c r="Y57" s="156"/>
      <c r="Z57" s="156"/>
      <c r="AA57" s="156"/>
      <c r="AB57" s="156"/>
      <c r="AC57" s="156">
        <f t="shared" si="16"/>
        <v>9169621</v>
      </c>
      <c r="AD57" s="156">
        <v>0</v>
      </c>
      <c r="AE57" s="156">
        <v>0</v>
      </c>
      <c r="AF57" s="156"/>
      <c r="AG57" s="156">
        <v>7000000</v>
      </c>
      <c r="AH57" s="156">
        <v>750000</v>
      </c>
      <c r="AI57" s="156">
        <v>7300000</v>
      </c>
      <c r="AJ57" s="156">
        <v>750000</v>
      </c>
      <c r="AK57" s="156">
        <v>7000000</v>
      </c>
      <c r="AL57" s="156">
        <f t="shared" si="13"/>
        <v>22800000</v>
      </c>
      <c r="AM57" s="156">
        <v>15500000</v>
      </c>
      <c r="AN57" s="158">
        <f t="shared" si="14"/>
        <v>50081880</v>
      </c>
      <c r="AO57" s="336"/>
      <c r="AP57" s="166"/>
      <c r="AQ57" s="352" t="s">
        <v>316</v>
      </c>
      <c r="AR57" s="318">
        <v>39600</v>
      </c>
    </row>
    <row r="58" spans="1:44" s="5" customFormat="1">
      <c r="A58" s="2">
        <f t="shared" si="19"/>
        <v>54</v>
      </c>
      <c r="B58" s="3" t="s">
        <v>23</v>
      </c>
      <c r="C58" s="3">
        <v>205021</v>
      </c>
      <c r="D58" s="3"/>
      <c r="E58" s="78" t="s">
        <v>82</v>
      </c>
      <c r="F58" s="3">
        <v>5</v>
      </c>
      <c r="G58" s="3"/>
      <c r="H58" s="3" t="s">
        <v>349</v>
      </c>
      <c r="I58" s="3" t="s">
        <v>68</v>
      </c>
      <c r="J58" s="9">
        <v>9234990</v>
      </c>
      <c r="K58" s="9">
        <v>5150090</v>
      </c>
      <c r="L58" s="1">
        <v>1166586</v>
      </c>
      <c r="M58" s="1">
        <v>14520635</v>
      </c>
      <c r="N58" s="1">
        <v>21315862</v>
      </c>
      <c r="O58" s="1">
        <v>3160600</v>
      </c>
      <c r="P58" s="1">
        <v>99029</v>
      </c>
      <c r="Q58" s="1">
        <v>2335966</v>
      </c>
      <c r="R58" s="1">
        <v>32806</v>
      </c>
      <c r="S58" s="1">
        <v>19475</v>
      </c>
      <c r="T58" s="1">
        <f t="shared" si="11"/>
        <v>57036039</v>
      </c>
      <c r="U58" s="1">
        <v>0</v>
      </c>
      <c r="V58" s="1">
        <v>11000</v>
      </c>
      <c r="W58" s="1">
        <f t="shared" si="15"/>
        <v>11000</v>
      </c>
      <c r="X58" s="1"/>
      <c r="Y58" s="1"/>
      <c r="Z58" s="1"/>
      <c r="AA58" s="1"/>
      <c r="AB58" s="1"/>
      <c r="AC58" s="1">
        <f t="shared" si="16"/>
        <v>11000</v>
      </c>
      <c r="AD58" s="1">
        <v>0</v>
      </c>
      <c r="AE58" s="1">
        <v>0</v>
      </c>
      <c r="AF58" s="1"/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f t="shared" si="13"/>
        <v>0</v>
      </c>
      <c r="AM58" s="1">
        <v>0</v>
      </c>
      <c r="AN58" s="10">
        <f t="shared" si="14"/>
        <v>57047039</v>
      </c>
      <c r="AO58" s="387"/>
      <c r="AP58" s="69"/>
      <c r="AQ58" s="422" t="s">
        <v>122</v>
      </c>
      <c r="AR58" s="315">
        <v>125686</v>
      </c>
    </row>
    <row r="59" spans="1:44" s="5" customFormat="1">
      <c r="A59" s="152">
        <f t="shared" si="19"/>
        <v>55</v>
      </c>
      <c r="B59" s="153" t="s">
        <v>16</v>
      </c>
      <c r="C59" s="153">
        <v>205605</v>
      </c>
      <c r="D59" s="153"/>
      <c r="E59" s="154" t="s">
        <v>322</v>
      </c>
      <c r="F59" s="153" t="s">
        <v>46</v>
      </c>
      <c r="G59" s="153"/>
      <c r="H59" s="153" t="s">
        <v>124</v>
      </c>
      <c r="I59" s="153" t="s">
        <v>50</v>
      </c>
      <c r="J59" s="155"/>
      <c r="K59" s="155"/>
      <c r="L59" s="156"/>
      <c r="M59" s="156"/>
      <c r="N59" s="156"/>
      <c r="O59" s="156"/>
      <c r="P59" s="156"/>
      <c r="Q59" s="156">
        <v>0</v>
      </c>
      <c r="R59" s="156">
        <v>0</v>
      </c>
      <c r="S59" s="156">
        <v>252909</v>
      </c>
      <c r="T59" s="156">
        <f t="shared" si="11"/>
        <v>252909</v>
      </c>
      <c r="U59" s="156">
        <v>0</v>
      </c>
      <c r="V59" s="156">
        <v>0</v>
      </c>
      <c r="W59" s="156">
        <f t="shared" si="15"/>
        <v>0</v>
      </c>
      <c r="X59" s="156"/>
      <c r="Y59" s="156"/>
      <c r="Z59" s="156"/>
      <c r="AA59" s="156"/>
      <c r="AB59" s="156"/>
      <c r="AC59" s="156">
        <f t="shared" si="16"/>
        <v>0</v>
      </c>
      <c r="AD59" s="156">
        <v>0</v>
      </c>
      <c r="AE59" s="156">
        <v>0</v>
      </c>
      <c r="AF59" s="156"/>
      <c r="AG59" s="156">
        <v>0</v>
      </c>
      <c r="AH59" s="156">
        <v>0</v>
      </c>
      <c r="AI59" s="156">
        <v>0</v>
      </c>
      <c r="AJ59" s="156">
        <v>0</v>
      </c>
      <c r="AK59" s="156">
        <v>0</v>
      </c>
      <c r="AL59" s="156">
        <f t="shared" si="13"/>
        <v>0</v>
      </c>
      <c r="AM59" s="156">
        <v>0</v>
      </c>
      <c r="AN59" s="158">
        <f t="shared" si="14"/>
        <v>252909</v>
      </c>
      <c r="AO59" s="359"/>
      <c r="AP59" s="169"/>
      <c r="AQ59" s="352"/>
      <c r="AR59" s="318" t="s">
        <v>31</v>
      </c>
    </row>
    <row r="60" spans="1:44" s="5" customFormat="1">
      <c r="A60" s="2">
        <f t="shared" si="19"/>
        <v>56</v>
      </c>
      <c r="B60" s="3" t="s">
        <v>16</v>
      </c>
      <c r="C60" s="3">
        <v>204083</v>
      </c>
      <c r="D60" s="3"/>
      <c r="E60" s="78" t="s">
        <v>83</v>
      </c>
      <c r="F60" s="3">
        <v>5</v>
      </c>
      <c r="G60" s="3" t="s">
        <v>55</v>
      </c>
      <c r="H60" s="3" t="s">
        <v>409</v>
      </c>
      <c r="I60" s="3" t="s">
        <v>215</v>
      </c>
      <c r="J60" s="9">
        <v>1606610</v>
      </c>
      <c r="K60" s="84">
        <v>1678807</v>
      </c>
      <c r="L60" s="1">
        <v>312416</v>
      </c>
      <c r="M60" s="1">
        <v>2393046</v>
      </c>
      <c r="N60" s="1">
        <v>7993290</v>
      </c>
      <c r="O60" s="1">
        <v>6342722</v>
      </c>
      <c r="P60" s="1">
        <v>311392</v>
      </c>
      <c r="Q60" s="1">
        <v>658966</v>
      </c>
      <c r="R60" s="1">
        <v>2255502</v>
      </c>
      <c r="S60" s="1">
        <v>106652</v>
      </c>
      <c r="T60" s="1">
        <f t="shared" si="11"/>
        <v>23659403</v>
      </c>
      <c r="U60" s="1">
        <v>0</v>
      </c>
      <c r="V60" s="1">
        <v>439108</v>
      </c>
      <c r="W60" s="1">
        <f t="shared" si="15"/>
        <v>439108</v>
      </c>
      <c r="X60" s="1"/>
      <c r="Y60" s="1"/>
      <c r="Z60" s="1"/>
      <c r="AA60" s="1"/>
      <c r="AB60" s="1"/>
      <c r="AC60" s="1">
        <f t="shared" si="16"/>
        <v>439108</v>
      </c>
      <c r="AD60" s="1">
        <v>0</v>
      </c>
      <c r="AE60" s="1">
        <v>0</v>
      </c>
      <c r="AF60" s="1"/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f t="shared" ref="AL60:AL85" si="20">SUM(AG60:AK60)</f>
        <v>0</v>
      </c>
      <c r="AM60" s="1">
        <v>0</v>
      </c>
      <c r="AN60" s="10">
        <f t="shared" si="14"/>
        <v>24098511</v>
      </c>
      <c r="AO60" s="313"/>
      <c r="AP60" s="69"/>
      <c r="AQ60" s="422" t="s">
        <v>159</v>
      </c>
      <c r="AR60" s="315">
        <v>107992</v>
      </c>
    </row>
    <row r="61" spans="1:44" s="73" customFormat="1" ht="15.6">
      <c r="A61" s="170">
        <v>57</v>
      </c>
      <c r="B61" s="171"/>
      <c r="C61" s="171" t="s">
        <v>477</v>
      </c>
      <c r="D61" s="171"/>
      <c r="E61" s="173" t="s">
        <v>539</v>
      </c>
      <c r="F61" s="171"/>
      <c r="G61" s="171"/>
      <c r="H61" s="171" t="s">
        <v>536</v>
      </c>
      <c r="I61" s="171" t="s">
        <v>47</v>
      </c>
      <c r="J61" s="175"/>
      <c r="K61" s="178"/>
      <c r="L61" s="168"/>
      <c r="M61" s="168"/>
      <c r="N61" s="168"/>
      <c r="O61" s="168"/>
      <c r="P61" s="168"/>
      <c r="Q61" s="168"/>
      <c r="R61" s="168"/>
      <c r="S61" s="168"/>
      <c r="T61" s="168"/>
      <c r="U61" s="168">
        <v>0</v>
      </c>
      <c r="V61" s="168">
        <v>0</v>
      </c>
      <c r="W61" s="168">
        <f t="shared" si="15"/>
        <v>0</v>
      </c>
      <c r="X61" s="168"/>
      <c r="Y61" s="168"/>
      <c r="Z61" s="168"/>
      <c r="AA61" s="168"/>
      <c r="AB61" s="168"/>
      <c r="AC61" s="168">
        <f t="shared" si="16"/>
        <v>0</v>
      </c>
      <c r="AD61" s="168"/>
      <c r="AE61" s="168"/>
      <c r="AF61" s="168"/>
      <c r="AG61" s="168">
        <v>60000</v>
      </c>
      <c r="AH61" s="168">
        <v>850000</v>
      </c>
      <c r="AI61" s="168">
        <v>0</v>
      </c>
      <c r="AJ61" s="168">
        <v>0</v>
      </c>
      <c r="AK61" s="168">
        <v>0</v>
      </c>
      <c r="AL61" s="168">
        <f t="shared" si="20"/>
        <v>910000</v>
      </c>
      <c r="AM61" s="168">
        <v>0</v>
      </c>
      <c r="AN61" s="158">
        <f t="shared" ref="AN61" si="21">+T61+AC61+AL61+AM61</f>
        <v>910000</v>
      </c>
      <c r="AO61" s="336"/>
      <c r="AP61" s="166"/>
      <c r="AQ61" s="423"/>
      <c r="AR61" s="333" t="s">
        <v>31</v>
      </c>
    </row>
    <row r="62" spans="1:44" s="5" customFormat="1">
      <c r="A62" s="2">
        <v>58</v>
      </c>
      <c r="B62" s="3"/>
      <c r="C62" s="3">
        <v>206689</v>
      </c>
      <c r="E62" s="78" t="s">
        <v>281</v>
      </c>
      <c r="F62" s="3">
        <v>1</v>
      </c>
      <c r="G62" s="4"/>
      <c r="H62" s="3" t="s">
        <v>126</v>
      </c>
      <c r="I62" s="3" t="s">
        <v>47</v>
      </c>
      <c r="J62" s="9"/>
      <c r="K62" s="1"/>
      <c r="L62" s="1"/>
      <c r="M62" s="1"/>
      <c r="N62" s="1"/>
      <c r="O62" s="1">
        <v>0</v>
      </c>
      <c r="P62" s="1">
        <v>431420</v>
      </c>
      <c r="Q62" s="1">
        <v>58664</v>
      </c>
      <c r="R62" s="1">
        <v>0</v>
      </c>
      <c r="S62" s="1">
        <v>0</v>
      </c>
      <c r="T62" s="1">
        <f t="shared" si="11"/>
        <v>490084</v>
      </c>
      <c r="U62" s="1">
        <v>0</v>
      </c>
      <c r="V62" s="1">
        <v>0</v>
      </c>
      <c r="W62" s="1">
        <f t="shared" si="15"/>
        <v>0</v>
      </c>
      <c r="X62" s="1"/>
      <c r="Y62" s="1"/>
      <c r="Z62" s="1"/>
      <c r="AA62" s="1"/>
      <c r="AB62" s="1"/>
      <c r="AC62" s="1">
        <f>SUM(W62:AB62)</f>
        <v>0</v>
      </c>
      <c r="AD62" s="1">
        <v>0</v>
      </c>
      <c r="AE62" s="1">
        <v>0</v>
      </c>
      <c r="AF62" s="1"/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f t="shared" si="20"/>
        <v>0</v>
      </c>
      <c r="AM62" s="1">
        <v>0</v>
      </c>
      <c r="AN62" s="10">
        <f t="shared" si="14"/>
        <v>490084</v>
      </c>
      <c r="AO62" s="313"/>
      <c r="AP62" s="69"/>
      <c r="AQ62" s="366"/>
      <c r="AR62" s="315" t="s">
        <v>31</v>
      </c>
    </row>
    <row r="63" spans="1:44" s="5" customFormat="1">
      <c r="A63" s="152">
        <f t="shared" si="19"/>
        <v>59</v>
      </c>
      <c r="B63" s="153" t="s">
        <v>24</v>
      </c>
      <c r="C63" s="153">
        <v>205063</v>
      </c>
      <c r="D63" s="162"/>
      <c r="E63" s="176" t="s">
        <v>175</v>
      </c>
      <c r="F63" s="153">
        <v>5</v>
      </c>
      <c r="G63" s="160"/>
      <c r="H63" s="153" t="s">
        <v>410</v>
      </c>
      <c r="I63" s="153" t="s">
        <v>250</v>
      </c>
      <c r="J63" s="155">
        <v>0</v>
      </c>
      <c r="K63" s="156"/>
      <c r="L63" s="156">
        <v>621983</v>
      </c>
      <c r="M63" s="156">
        <v>1138204</v>
      </c>
      <c r="N63" s="156">
        <v>342534</v>
      </c>
      <c r="O63" s="156">
        <v>113098</v>
      </c>
      <c r="P63" s="156">
        <v>28928</v>
      </c>
      <c r="Q63" s="156">
        <v>20294</v>
      </c>
      <c r="R63" s="156">
        <v>65983</v>
      </c>
      <c r="S63" s="156">
        <v>47583</v>
      </c>
      <c r="T63" s="156">
        <v>2362189</v>
      </c>
      <c r="U63" s="156">
        <v>1750000</v>
      </c>
      <c r="V63" s="156">
        <v>2730668</v>
      </c>
      <c r="W63" s="156">
        <f t="shared" si="15"/>
        <v>4480668</v>
      </c>
      <c r="X63" s="156"/>
      <c r="Y63" s="156"/>
      <c r="Z63" s="156"/>
      <c r="AA63" s="156"/>
      <c r="AB63" s="156"/>
      <c r="AC63" s="156">
        <f t="shared" si="16"/>
        <v>4480668</v>
      </c>
      <c r="AD63" s="156">
        <v>0</v>
      </c>
      <c r="AE63" s="156">
        <v>0</v>
      </c>
      <c r="AF63" s="156"/>
      <c r="AG63" s="156">
        <v>11605000</v>
      </c>
      <c r="AH63" s="156">
        <v>690000</v>
      </c>
      <c r="AI63" s="156">
        <v>0</v>
      </c>
      <c r="AJ63" s="156">
        <v>0</v>
      </c>
      <c r="AK63" s="156">
        <v>0</v>
      </c>
      <c r="AL63" s="156">
        <f t="shared" si="20"/>
        <v>12295000</v>
      </c>
      <c r="AM63" s="156">
        <v>0</v>
      </c>
      <c r="AN63" s="158">
        <f t="shared" si="14"/>
        <v>19137857</v>
      </c>
      <c r="AO63" s="336"/>
      <c r="AP63" s="166"/>
      <c r="AQ63" s="352" t="s">
        <v>506</v>
      </c>
      <c r="AR63" s="318">
        <v>95020</v>
      </c>
    </row>
    <row r="64" spans="1:44" s="5" customFormat="1">
      <c r="A64" s="2">
        <f t="shared" si="19"/>
        <v>60</v>
      </c>
      <c r="B64" s="3" t="s">
        <v>24</v>
      </c>
      <c r="C64" s="3">
        <v>205080</v>
      </c>
      <c r="E64" s="78" t="s">
        <v>370</v>
      </c>
      <c r="F64" s="3">
        <v>3</v>
      </c>
      <c r="G64" s="4"/>
      <c r="H64" s="3" t="s">
        <v>411</v>
      </c>
      <c r="I64" s="3" t="s">
        <v>47</v>
      </c>
      <c r="J64" s="9"/>
      <c r="K64" s="1"/>
      <c r="L64" s="1"/>
      <c r="M64" s="1"/>
      <c r="N64" s="1"/>
      <c r="O64" s="1"/>
      <c r="P64" s="1"/>
      <c r="Q64" s="1">
        <v>0</v>
      </c>
      <c r="R64" s="1">
        <v>0</v>
      </c>
      <c r="S64" s="1">
        <v>0</v>
      </c>
      <c r="T64" s="1">
        <f t="shared" si="11"/>
        <v>0</v>
      </c>
      <c r="U64" s="1">
        <v>0</v>
      </c>
      <c r="V64" s="1">
        <v>1500000</v>
      </c>
      <c r="W64" s="1">
        <f t="shared" si="15"/>
        <v>1500000</v>
      </c>
      <c r="X64" s="1"/>
      <c r="Y64" s="1"/>
      <c r="Z64" s="1"/>
      <c r="AA64" s="1"/>
      <c r="AB64" s="1"/>
      <c r="AC64" s="1">
        <f t="shared" si="16"/>
        <v>1500000</v>
      </c>
      <c r="AD64" s="1">
        <v>0</v>
      </c>
      <c r="AE64" s="1">
        <v>0</v>
      </c>
      <c r="AF64" s="1"/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f t="shared" si="20"/>
        <v>0</v>
      </c>
      <c r="AM64" s="1">
        <v>0</v>
      </c>
      <c r="AN64" s="10">
        <f t="shared" si="14"/>
        <v>1500000</v>
      </c>
      <c r="AO64" s="313"/>
      <c r="AP64" s="69"/>
      <c r="AQ64" s="366"/>
      <c r="AR64" s="315"/>
    </row>
    <row r="65" spans="1:44" s="5" customFormat="1">
      <c r="A65" s="152">
        <f t="shared" si="19"/>
        <v>61</v>
      </c>
      <c r="B65" s="153" t="s">
        <v>15</v>
      </c>
      <c r="C65" s="153"/>
      <c r="D65" s="153"/>
      <c r="E65" s="154" t="s">
        <v>323</v>
      </c>
      <c r="F65" s="153">
        <v>5</v>
      </c>
      <c r="G65" s="153"/>
      <c r="H65" s="153" t="s">
        <v>124</v>
      </c>
      <c r="I65" s="153" t="s">
        <v>144</v>
      </c>
      <c r="J65" s="155"/>
      <c r="K65" s="155"/>
      <c r="L65" s="156"/>
      <c r="M65" s="156"/>
      <c r="N65" s="156"/>
      <c r="O65" s="156"/>
      <c r="P65" s="156"/>
      <c r="Q65" s="156">
        <v>0</v>
      </c>
      <c r="R65" s="156">
        <v>0</v>
      </c>
      <c r="S65" s="156">
        <v>0</v>
      </c>
      <c r="T65" s="156">
        <f t="shared" si="11"/>
        <v>0</v>
      </c>
      <c r="U65" s="156">
        <v>0</v>
      </c>
      <c r="V65" s="156">
        <v>0</v>
      </c>
      <c r="W65" s="156">
        <f t="shared" si="15"/>
        <v>0</v>
      </c>
      <c r="X65" s="156"/>
      <c r="Y65" s="156"/>
      <c r="Z65" s="156"/>
      <c r="AA65" s="156"/>
      <c r="AB65" s="156"/>
      <c r="AC65" s="156">
        <f t="shared" si="16"/>
        <v>0</v>
      </c>
      <c r="AD65" s="156">
        <v>0</v>
      </c>
      <c r="AE65" s="156">
        <v>0</v>
      </c>
      <c r="AF65" s="156"/>
      <c r="AG65" s="156">
        <v>0</v>
      </c>
      <c r="AH65" s="156">
        <v>137500</v>
      </c>
      <c r="AI65" s="156">
        <v>675000</v>
      </c>
      <c r="AJ65" s="156">
        <v>825000</v>
      </c>
      <c r="AK65" s="156">
        <v>0</v>
      </c>
      <c r="AL65" s="156">
        <f t="shared" si="20"/>
        <v>1637500</v>
      </c>
      <c r="AM65" s="156">
        <v>0</v>
      </c>
      <c r="AN65" s="158">
        <f t="shared" si="14"/>
        <v>1637500</v>
      </c>
      <c r="AO65" s="359"/>
      <c r="AP65" s="169"/>
      <c r="AQ65" s="352"/>
      <c r="AR65" s="318"/>
    </row>
    <row r="66" spans="1:44" s="73" customFormat="1" ht="15.6">
      <c r="A66" s="79">
        <v>58</v>
      </c>
      <c r="B66" s="7"/>
      <c r="C66" s="7" t="s">
        <v>477</v>
      </c>
      <c r="D66" s="7"/>
      <c r="E66" s="86" t="s">
        <v>526</v>
      </c>
      <c r="F66" s="7"/>
      <c r="G66" s="7"/>
      <c r="H66" s="7" t="s">
        <v>124</v>
      </c>
      <c r="I66" s="7" t="s">
        <v>47</v>
      </c>
      <c r="J66" s="81"/>
      <c r="K66" s="81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>
        <v>0</v>
      </c>
      <c r="X66" s="6"/>
      <c r="Y66" s="6"/>
      <c r="Z66" s="6"/>
      <c r="AA66" s="6"/>
      <c r="AB66" s="6"/>
      <c r="AC66" s="6">
        <v>0</v>
      </c>
      <c r="AD66" s="6">
        <v>0</v>
      </c>
      <c r="AE66" s="6">
        <v>0</v>
      </c>
      <c r="AF66" s="6"/>
      <c r="AG66" s="6">
        <v>500000</v>
      </c>
      <c r="AH66" s="6">
        <v>0</v>
      </c>
      <c r="AI66" s="6">
        <v>0</v>
      </c>
      <c r="AJ66" s="6">
        <v>0</v>
      </c>
      <c r="AK66" s="6">
        <v>0</v>
      </c>
      <c r="AL66" s="6">
        <f t="shared" si="20"/>
        <v>500000</v>
      </c>
      <c r="AM66" s="6">
        <v>0</v>
      </c>
      <c r="AN66" s="83">
        <f t="shared" ref="AN66" si="22">+T66+AC66+AL66+AM66</f>
        <v>500000</v>
      </c>
      <c r="AO66" s="360"/>
      <c r="AP66" s="117"/>
      <c r="AQ66" s="361"/>
      <c r="AR66" s="326"/>
    </row>
    <row r="67" spans="1:44" s="73" customFormat="1" ht="15.6">
      <c r="A67" s="170">
        <v>59</v>
      </c>
      <c r="B67" s="171"/>
      <c r="C67" s="171" t="s">
        <v>477</v>
      </c>
      <c r="D67" s="171"/>
      <c r="E67" s="179" t="s">
        <v>527</v>
      </c>
      <c r="F67" s="171"/>
      <c r="G67" s="171"/>
      <c r="H67" s="171" t="s">
        <v>124</v>
      </c>
      <c r="I67" s="171" t="s">
        <v>47</v>
      </c>
      <c r="J67" s="175"/>
      <c r="K67" s="175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>
        <v>0</v>
      </c>
      <c r="X67" s="168"/>
      <c r="Y67" s="168"/>
      <c r="Z67" s="168"/>
      <c r="AA67" s="168"/>
      <c r="AB67" s="168"/>
      <c r="AC67" s="168">
        <v>0</v>
      </c>
      <c r="AD67" s="168">
        <v>0</v>
      </c>
      <c r="AE67" s="168">
        <v>0</v>
      </c>
      <c r="AF67" s="168"/>
      <c r="AG67" s="168">
        <v>0</v>
      </c>
      <c r="AH67" s="168">
        <v>0</v>
      </c>
      <c r="AI67" s="168">
        <v>0</v>
      </c>
      <c r="AJ67" s="168">
        <v>0</v>
      </c>
      <c r="AK67" s="168">
        <v>0</v>
      </c>
      <c r="AL67" s="168">
        <v>0</v>
      </c>
      <c r="AM67" s="168">
        <v>3270000</v>
      </c>
      <c r="AN67" s="177">
        <f t="shared" ref="AN67" si="23">+T67+AC67+AL67+AM67</f>
        <v>3270000</v>
      </c>
      <c r="AO67" s="367"/>
      <c r="AP67" s="331"/>
      <c r="AQ67" s="368"/>
      <c r="AR67" s="333"/>
    </row>
    <row r="68" spans="1:44" s="73" customFormat="1" ht="15.6">
      <c r="A68" s="79">
        <v>60</v>
      </c>
      <c r="B68" s="7"/>
      <c r="C68" s="7" t="s">
        <v>477</v>
      </c>
      <c r="D68" s="7"/>
      <c r="E68" s="86" t="s">
        <v>528</v>
      </c>
      <c r="F68" s="7"/>
      <c r="G68" s="7"/>
      <c r="H68" s="7" t="s">
        <v>124</v>
      </c>
      <c r="I68" s="7" t="s">
        <v>47</v>
      </c>
      <c r="J68" s="81"/>
      <c r="K68" s="81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>
        <v>0</v>
      </c>
      <c r="X68" s="6"/>
      <c r="Y68" s="6"/>
      <c r="Z68" s="6"/>
      <c r="AA68" s="6"/>
      <c r="AB68" s="6"/>
      <c r="AC68" s="6">
        <v>0</v>
      </c>
      <c r="AD68" s="6">
        <v>0</v>
      </c>
      <c r="AE68" s="6">
        <v>0</v>
      </c>
      <c r="AF68" s="6"/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3385000</v>
      </c>
      <c r="AN68" s="83">
        <f t="shared" ref="AN68" si="24">+T68+AC68+AL68+AM68</f>
        <v>3385000</v>
      </c>
      <c r="AO68" s="360"/>
      <c r="AP68" s="117"/>
      <c r="AQ68" s="361"/>
      <c r="AR68" s="326"/>
    </row>
    <row r="69" spans="1:44" s="5" customFormat="1">
      <c r="A69" s="152">
        <v>60</v>
      </c>
      <c r="B69" s="153" t="s">
        <v>26</v>
      </c>
      <c r="C69" s="153">
        <v>205068</v>
      </c>
      <c r="D69" s="153"/>
      <c r="E69" s="154" t="s">
        <v>176</v>
      </c>
      <c r="F69" s="153">
        <v>5</v>
      </c>
      <c r="G69" s="153"/>
      <c r="H69" s="153" t="s">
        <v>350</v>
      </c>
      <c r="I69" s="153" t="s">
        <v>214</v>
      </c>
      <c r="J69" s="155">
        <v>0</v>
      </c>
      <c r="K69" s="155"/>
      <c r="L69" s="156">
        <v>0</v>
      </c>
      <c r="M69" s="156">
        <v>538832</v>
      </c>
      <c r="N69" s="156">
        <v>151</v>
      </c>
      <c r="O69" s="156">
        <v>0</v>
      </c>
      <c r="P69" s="156">
        <v>0</v>
      </c>
      <c r="Q69" s="156">
        <v>11810</v>
      </c>
      <c r="R69" s="156">
        <v>0</v>
      </c>
      <c r="S69" s="156">
        <v>0</v>
      </c>
      <c r="T69" s="156">
        <f t="shared" si="11"/>
        <v>550793</v>
      </c>
      <c r="U69" s="156">
        <v>0</v>
      </c>
      <c r="V69" s="156">
        <v>0</v>
      </c>
      <c r="W69" s="156">
        <f t="shared" si="15"/>
        <v>0</v>
      </c>
      <c r="X69" s="156"/>
      <c r="Y69" s="156"/>
      <c r="Z69" s="156"/>
      <c r="AA69" s="156"/>
      <c r="AB69" s="156"/>
      <c r="AC69" s="156">
        <f t="shared" si="16"/>
        <v>0</v>
      </c>
      <c r="AD69" s="156">
        <v>0</v>
      </c>
      <c r="AE69" s="156">
        <v>0</v>
      </c>
      <c r="AF69" s="156"/>
      <c r="AG69" s="156">
        <v>0</v>
      </c>
      <c r="AH69" s="156">
        <v>0</v>
      </c>
      <c r="AI69" s="156">
        <v>0</v>
      </c>
      <c r="AJ69" s="156">
        <v>0</v>
      </c>
      <c r="AK69" s="156">
        <v>0</v>
      </c>
      <c r="AL69" s="156">
        <f t="shared" si="20"/>
        <v>0</v>
      </c>
      <c r="AM69" s="156">
        <v>3519000</v>
      </c>
      <c r="AN69" s="158">
        <f t="shared" si="14"/>
        <v>4069793</v>
      </c>
      <c r="AO69" s="424"/>
      <c r="AP69" s="351"/>
      <c r="AQ69" s="425"/>
      <c r="AR69" s="318"/>
    </row>
    <row r="70" spans="1:44" s="5" customFormat="1">
      <c r="A70" s="2">
        <f t="shared" ref="A70:A75" si="25">+A69+1</f>
        <v>61</v>
      </c>
      <c r="B70" s="3" t="s">
        <v>25</v>
      </c>
      <c r="C70" s="3">
        <v>205904</v>
      </c>
      <c r="D70" s="3"/>
      <c r="E70" s="78" t="s">
        <v>130</v>
      </c>
      <c r="F70" s="3">
        <v>3</v>
      </c>
      <c r="G70" s="3"/>
      <c r="H70" s="3" t="s">
        <v>353</v>
      </c>
      <c r="I70" s="3" t="s">
        <v>251</v>
      </c>
      <c r="J70" s="9">
        <v>0</v>
      </c>
      <c r="K70" s="9">
        <v>556136</v>
      </c>
      <c r="L70" s="1">
        <v>2017433</v>
      </c>
      <c r="M70" s="1">
        <v>377218</v>
      </c>
      <c r="N70" s="1">
        <v>403776</v>
      </c>
      <c r="O70" s="1">
        <v>819226</v>
      </c>
      <c r="P70" s="1">
        <v>9443938</v>
      </c>
      <c r="Q70" s="1">
        <v>8807406</v>
      </c>
      <c r="R70" s="1">
        <v>1658521</v>
      </c>
      <c r="S70" s="1">
        <v>99380</v>
      </c>
      <c r="T70" s="1">
        <f t="shared" si="11"/>
        <v>24183034</v>
      </c>
      <c r="U70" s="1">
        <v>0</v>
      </c>
      <c r="V70" s="1">
        <v>1019534</v>
      </c>
      <c r="W70" s="1">
        <f t="shared" si="15"/>
        <v>1019534</v>
      </c>
      <c r="X70" s="1"/>
      <c r="Y70" s="1"/>
      <c r="Z70" s="1"/>
      <c r="AA70" s="1"/>
      <c r="AB70" s="1"/>
      <c r="AC70" s="1">
        <f t="shared" si="16"/>
        <v>1019534</v>
      </c>
      <c r="AD70" s="1">
        <v>0</v>
      </c>
      <c r="AE70" s="1">
        <v>0</v>
      </c>
      <c r="AF70" s="1"/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f t="shared" si="20"/>
        <v>0</v>
      </c>
      <c r="AM70" s="1">
        <v>0</v>
      </c>
      <c r="AN70" s="10">
        <f t="shared" si="14"/>
        <v>25202568</v>
      </c>
      <c r="AO70" s="387"/>
      <c r="AP70" s="69"/>
      <c r="AQ70" s="350" t="s">
        <v>196</v>
      </c>
      <c r="AR70" s="315">
        <v>1600</v>
      </c>
    </row>
    <row r="71" spans="1:44" s="5" customFormat="1">
      <c r="A71" s="152">
        <f t="shared" si="25"/>
        <v>62</v>
      </c>
      <c r="B71" s="153" t="s">
        <v>12</v>
      </c>
      <c r="C71" s="153">
        <v>205074</v>
      </c>
      <c r="D71" s="162"/>
      <c r="E71" s="176" t="s">
        <v>255</v>
      </c>
      <c r="F71" s="153"/>
      <c r="G71" s="160"/>
      <c r="H71" s="153" t="s">
        <v>351</v>
      </c>
      <c r="I71" s="153" t="s">
        <v>47</v>
      </c>
      <c r="J71" s="155"/>
      <c r="K71" s="156"/>
      <c r="L71" s="156"/>
      <c r="M71" s="156"/>
      <c r="N71" s="156">
        <v>0</v>
      </c>
      <c r="O71" s="156">
        <v>41773</v>
      </c>
      <c r="P71" s="156">
        <v>41544</v>
      </c>
      <c r="Q71" s="156">
        <v>28826</v>
      </c>
      <c r="R71" s="156">
        <v>14899</v>
      </c>
      <c r="S71" s="156">
        <v>5457</v>
      </c>
      <c r="T71" s="156">
        <f t="shared" si="11"/>
        <v>132499</v>
      </c>
      <c r="U71" s="156">
        <v>0</v>
      </c>
      <c r="V71" s="156">
        <v>3502</v>
      </c>
      <c r="W71" s="156">
        <f t="shared" si="15"/>
        <v>3502</v>
      </c>
      <c r="X71" s="156"/>
      <c r="Y71" s="156"/>
      <c r="Z71" s="156"/>
      <c r="AA71" s="156"/>
      <c r="AB71" s="156"/>
      <c r="AC71" s="156">
        <f t="shared" si="16"/>
        <v>3502</v>
      </c>
      <c r="AD71" s="156">
        <v>0</v>
      </c>
      <c r="AE71" s="156">
        <v>0</v>
      </c>
      <c r="AF71" s="156"/>
      <c r="AG71" s="156">
        <v>0</v>
      </c>
      <c r="AH71" s="156">
        <v>0</v>
      </c>
      <c r="AI71" s="156">
        <v>0</v>
      </c>
      <c r="AJ71" s="156">
        <v>0</v>
      </c>
      <c r="AK71" s="156">
        <v>0</v>
      </c>
      <c r="AL71" s="156">
        <f t="shared" si="20"/>
        <v>0</v>
      </c>
      <c r="AM71" s="156">
        <v>0</v>
      </c>
      <c r="AN71" s="158">
        <f t="shared" si="14"/>
        <v>136001</v>
      </c>
      <c r="AO71" s="336"/>
      <c r="AP71" s="166"/>
      <c r="AQ71" s="352"/>
      <c r="AR71" s="318" t="s">
        <v>31</v>
      </c>
    </row>
    <row r="72" spans="1:44" s="73" customFormat="1" ht="15.6">
      <c r="A72" s="79">
        <v>63</v>
      </c>
      <c r="B72" s="7"/>
      <c r="C72" s="7" t="s">
        <v>477</v>
      </c>
      <c r="E72" s="80" t="s">
        <v>529</v>
      </c>
      <c r="F72" s="7"/>
      <c r="G72" s="75"/>
      <c r="H72" s="7" t="s">
        <v>124</v>
      </c>
      <c r="I72" s="7" t="s">
        <v>530</v>
      </c>
      <c r="J72" s="81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>
        <v>0</v>
      </c>
      <c r="AE72" s="6">
        <v>0</v>
      </c>
      <c r="AF72" s="6"/>
      <c r="AG72" s="6">
        <v>0</v>
      </c>
      <c r="AH72" s="6">
        <v>0</v>
      </c>
      <c r="AI72" s="6">
        <v>2700000</v>
      </c>
      <c r="AJ72" s="6">
        <v>5000000</v>
      </c>
      <c r="AK72" s="6">
        <v>5000000</v>
      </c>
      <c r="AL72" s="6">
        <f t="shared" si="20"/>
        <v>12700000</v>
      </c>
      <c r="AM72" s="6">
        <v>7060000</v>
      </c>
      <c r="AN72" s="83">
        <f t="shared" ref="AN72" si="26">+T72+AC72+AL72+AM72</f>
        <v>19760000</v>
      </c>
      <c r="AO72" s="369"/>
      <c r="AP72" s="284"/>
      <c r="AQ72" s="361"/>
      <c r="AR72" s="326" t="s">
        <v>31</v>
      </c>
    </row>
    <row r="73" spans="1:44" s="5" customFormat="1">
      <c r="A73" s="152">
        <v>64</v>
      </c>
      <c r="B73" s="153" t="s">
        <v>22</v>
      </c>
      <c r="C73" s="153">
        <v>204100</v>
      </c>
      <c r="D73" s="153"/>
      <c r="E73" s="154" t="s">
        <v>261</v>
      </c>
      <c r="F73" s="153">
        <v>4</v>
      </c>
      <c r="G73" s="153"/>
      <c r="H73" s="153" t="s">
        <v>360</v>
      </c>
      <c r="I73" s="153" t="s">
        <v>480</v>
      </c>
      <c r="J73" s="155"/>
      <c r="K73" s="155"/>
      <c r="L73" s="156">
        <v>0</v>
      </c>
      <c r="M73" s="156">
        <v>0</v>
      </c>
      <c r="N73" s="156">
        <v>0</v>
      </c>
      <c r="O73" s="156">
        <v>1350</v>
      </c>
      <c r="P73" s="156">
        <v>235718</v>
      </c>
      <c r="Q73" s="156">
        <v>100358</v>
      </c>
      <c r="R73" s="156">
        <v>92114</v>
      </c>
      <c r="S73" s="156">
        <v>18284</v>
      </c>
      <c r="T73" s="156">
        <f t="shared" si="11"/>
        <v>447824</v>
      </c>
      <c r="U73" s="156">
        <v>4195000</v>
      </c>
      <c r="V73" s="156">
        <v>277177</v>
      </c>
      <c r="W73" s="156">
        <f t="shared" si="15"/>
        <v>4472177</v>
      </c>
      <c r="X73" s="156"/>
      <c r="Y73" s="156"/>
      <c r="Z73" s="156"/>
      <c r="AA73" s="156"/>
      <c r="AB73" s="156"/>
      <c r="AC73" s="156">
        <f t="shared" si="16"/>
        <v>4472177</v>
      </c>
      <c r="AD73" s="156">
        <v>0</v>
      </c>
      <c r="AE73" s="156">
        <v>0</v>
      </c>
      <c r="AF73" s="156"/>
      <c r="AG73" s="156">
        <v>70000</v>
      </c>
      <c r="AH73" s="156">
        <v>0</v>
      </c>
      <c r="AI73" s="156">
        <v>0</v>
      </c>
      <c r="AJ73" s="156">
        <v>0</v>
      </c>
      <c r="AK73" s="156">
        <v>0</v>
      </c>
      <c r="AL73" s="156">
        <f t="shared" si="20"/>
        <v>70000</v>
      </c>
      <c r="AM73" s="156">
        <v>0</v>
      </c>
      <c r="AN73" s="158">
        <f t="shared" ref="AN73:AN91" si="27">+T73+AC73+AL73+AM73</f>
        <v>4990001</v>
      </c>
      <c r="AO73" s="336"/>
      <c r="AP73" s="166"/>
      <c r="AQ73" s="352" t="s">
        <v>316</v>
      </c>
      <c r="AR73" s="318">
        <v>14524</v>
      </c>
    </row>
    <row r="74" spans="1:44" s="5" customFormat="1">
      <c r="A74" s="2">
        <f t="shared" si="25"/>
        <v>65</v>
      </c>
      <c r="B74" s="3" t="s">
        <v>22</v>
      </c>
      <c r="C74" s="3">
        <v>205078</v>
      </c>
      <c r="D74" s="3"/>
      <c r="E74" s="53" t="s">
        <v>324</v>
      </c>
      <c r="F74" s="3">
        <v>3</v>
      </c>
      <c r="G74" s="3"/>
      <c r="H74" s="3" t="s">
        <v>411</v>
      </c>
      <c r="I74" s="3" t="s">
        <v>47</v>
      </c>
      <c r="J74" s="9"/>
      <c r="K74" s="9"/>
      <c r="L74" s="1"/>
      <c r="M74" s="1"/>
      <c r="N74" s="1"/>
      <c r="O74" s="1"/>
      <c r="P74" s="1"/>
      <c r="Q74" s="1">
        <v>0</v>
      </c>
      <c r="R74" s="1">
        <v>0</v>
      </c>
      <c r="S74" s="1">
        <v>0</v>
      </c>
      <c r="T74" s="1">
        <f t="shared" si="11"/>
        <v>0</v>
      </c>
      <c r="U74" s="1">
        <v>0</v>
      </c>
      <c r="V74" s="1">
        <v>0</v>
      </c>
      <c r="W74" s="1">
        <f t="shared" si="15"/>
        <v>0</v>
      </c>
      <c r="X74" s="1"/>
      <c r="Y74" s="1"/>
      <c r="Z74" s="1"/>
      <c r="AA74" s="1"/>
      <c r="AB74" s="1"/>
      <c r="AC74" s="1">
        <f t="shared" si="16"/>
        <v>0</v>
      </c>
      <c r="AD74" s="1">
        <v>0</v>
      </c>
      <c r="AE74" s="1">
        <v>0</v>
      </c>
      <c r="AF74" s="1"/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f>SUM(AG74:AK74)</f>
        <v>0</v>
      </c>
      <c r="AM74" s="1">
        <v>0</v>
      </c>
      <c r="AN74" s="10">
        <f t="shared" si="27"/>
        <v>0</v>
      </c>
      <c r="AO74" s="365"/>
      <c r="AP74" s="71"/>
      <c r="AQ74" s="366"/>
      <c r="AR74" s="315"/>
    </row>
    <row r="75" spans="1:44" s="5" customFormat="1">
      <c r="A75" s="152">
        <f t="shared" si="25"/>
        <v>66</v>
      </c>
      <c r="B75" s="153" t="s">
        <v>17</v>
      </c>
      <c r="C75" s="153"/>
      <c r="D75" s="153"/>
      <c r="E75" s="154" t="s">
        <v>177</v>
      </c>
      <c r="F75" s="153">
        <v>5</v>
      </c>
      <c r="G75" s="153"/>
      <c r="H75" s="153" t="s">
        <v>124</v>
      </c>
      <c r="I75" s="153" t="s">
        <v>214</v>
      </c>
      <c r="J75" s="155">
        <v>0</v>
      </c>
      <c r="K75" s="155"/>
      <c r="L75" s="156">
        <v>0</v>
      </c>
      <c r="M75" s="156">
        <v>0</v>
      </c>
      <c r="N75" s="156">
        <v>0</v>
      </c>
      <c r="O75" s="156">
        <v>0</v>
      </c>
      <c r="P75" s="156">
        <v>0</v>
      </c>
      <c r="Q75" s="156">
        <v>0</v>
      </c>
      <c r="R75" s="156">
        <v>0</v>
      </c>
      <c r="S75" s="156">
        <v>0</v>
      </c>
      <c r="T75" s="156">
        <f t="shared" si="11"/>
        <v>0</v>
      </c>
      <c r="U75" s="156">
        <v>0</v>
      </c>
      <c r="V75" s="156">
        <v>0</v>
      </c>
      <c r="W75" s="156">
        <f t="shared" si="15"/>
        <v>0</v>
      </c>
      <c r="X75" s="156"/>
      <c r="Y75" s="156"/>
      <c r="Z75" s="156"/>
      <c r="AA75" s="156"/>
      <c r="AB75" s="156"/>
      <c r="AC75" s="156">
        <f t="shared" si="16"/>
        <v>0</v>
      </c>
      <c r="AD75" s="156">
        <v>0</v>
      </c>
      <c r="AE75" s="156">
        <v>0</v>
      </c>
      <c r="AF75" s="156"/>
      <c r="AG75" s="156">
        <v>0</v>
      </c>
      <c r="AH75" s="156">
        <v>0</v>
      </c>
      <c r="AI75" s="156">
        <v>1550000</v>
      </c>
      <c r="AJ75" s="156">
        <v>0</v>
      </c>
      <c r="AK75" s="156">
        <v>0</v>
      </c>
      <c r="AL75" s="156">
        <f t="shared" si="20"/>
        <v>1550000</v>
      </c>
      <c r="AM75" s="156">
        <v>13269000</v>
      </c>
      <c r="AN75" s="158">
        <f t="shared" si="27"/>
        <v>14819000</v>
      </c>
      <c r="AO75" s="424"/>
      <c r="AP75" s="351"/>
      <c r="AQ75" s="425"/>
      <c r="AR75" s="318"/>
    </row>
    <row r="76" spans="1:44" s="5" customFormat="1">
      <c r="A76" s="2">
        <f t="shared" ref="A76:A94" si="28">+A75+1</f>
        <v>67</v>
      </c>
      <c r="B76" s="3" t="s">
        <v>17</v>
      </c>
      <c r="C76" s="87">
        <v>205056</v>
      </c>
      <c r="E76" s="78" t="s">
        <v>128</v>
      </c>
      <c r="F76" s="3">
        <v>5</v>
      </c>
      <c r="G76" s="4"/>
      <c r="H76" s="3" t="s">
        <v>359</v>
      </c>
      <c r="I76" s="3" t="s">
        <v>214</v>
      </c>
      <c r="J76" s="9">
        <v>0</v>
      </c>
      <c r="K76" s="1">
        <v>368814</v>
      </c>
      <c r="L76" s="1">
        <v>2660268</v>
      </c>
      <c r="M76" s="1">
        <v>2282520</v>
      </c>
      <c r="N76" s="1">
        <v>1829137</v>
      </c>
      <c r="O76" s="1">
        <v>643708</v>
      </c>
      <c r="P76" s="1">
        <v>620568</v>
      </c>
      <c r="Q76" s="1">
        <v>1269</v>
      </c>
      <c r="R76" s="1">
        <v>7432</v>
      </c>
      <c r="S76" s="1">
        <v>920</v>
      </c>
      <c r="T76" s="1">
        <v>8414636</v>
      </c>
      <c r="U76" s="1">
        <v>0</v>
      </c>
      <c r="V76" s="1">
        <v>3143703</v>
      </c>
      <c r="W76" s="1">
        <f t="shared" si="15"/>
        <v>3143703</v>
      </c>
      <c r="X76" s="1"/>
      <c r="Y76" s="1"/>
      <c r="Z76" s="1"/>
      <c r="AA76" s="1"/>
      <c r="AB76" s="1"/>
      <c r="AC76" s="1">
        <f t="shared" si="16"/>
        <v>3143703</v>
      </c>
      <c r="AD76" s="1">
        <v>0</v>
      </c>
      <c r="AE76" s="1">
        <v>0</v>
      </c>
      <c r="AF76" s="1"/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f t="shared" si="20"/>
        <v>0</v>
      </c>
      <c r="AM76" s="1">
        <v>12450000</v>
      </c>
      <c r="AN76" s="10">
        <f t="shared" si="27"/>
        <v>24008339</v>
      </c>
      <c r="AO76" s="406"/>
      <c r="AP76" s="69"/>
      <c r="AQ76" s="350"/>
      <c r="AR76" s="315"/>
    </row>
    <row r="77" spans="1:44" s="5" customFormat="1">
      <c r="A77" s="152">
        <f t="shared" si="28"/>
        <v>68</v>
      </c>
      <c r="B77" s="153" t="s">
        <v>17</v>
      </c>
      <c r="C77" s="153">
        <v>204072</v>
      </c>
      <c r="D77" s="153"/>
      <c r="E77" s="154" t="s">
        <v>129</v>
      </c>
      <c r="F77" s="153">
        <v>5</v>
      </c>
      <c r="G77" s="153" t="s">
        <v>203</v>
      </c>
      <c r="H77" s="153" t="s">
        <v>359</v>
      </c>
      <c r="I77" s="153" t="s">
        <v>250</v>
      </c>
      <c r="J77" s="155">
        <v>78974</v>
      </c>
      <c r="K77" s="155">
        <v>1301297</v>
      </c>
      <c r="L77" s="156">
        <v>3377302</v>
      </c>
      <c r="M77" s="156">
        <v>2110669</v>
      </c>
      <c r="N77" s="156">
        <v>1516558</v>
      </c>
      <c r="O77" s="156">
        <v>240660</v>
      </c>
      <c r="P77" s="156">
        <v>115320</v>
      </c>
      <c r="Q77" s="156">
        <v>352093</v>
      </c>
      <c r="R77" s="156">
        <v>65158</v>
      </c>
      <c r="S77" s="156">
        <v>42840</v>
      </c>
      <c r="T77" s="156">
        <f t="shared" si="11"/>
        <v>9200871</v>
      </c>
      <c r="U77" s="156">
        <v>0</v>
      </c>
      <c r="V77" s="156">
        <v>604811</v>
      </c>
      <c r="W77" s="156">
        <f t="shared" si="15"/>
        <v>604811</v>
      </c>
      <c r="X77" s="156"/>
      <c r="Y77" s="156"/>
      <c r="Z77" s="156"/>
      <c r="AA77" s="156"/>
      <c r="AB77" s="156"/>
      <c r="AC77" s="156">
        <f t="shared" si="16"/>
        <v>604811</v>
      </c>
      <c r="AD77" s="156">
        <v>0</v>
      </c>
      <c r="AE77" s="156">
        <v>0</v>
      </c>
      <c r="AF77" s="156"/>
      <c r="AG77" s="156">
        <v>0</v>
      </c>
      <c r="AH77" s="156">
        <v>0</v>
      </c>
      <c r="AI77" s="156">
        <v>0</v>
      </c>
      <c r="AJ77" s="156">
        <v>0</v>
      </c>
      <c r="AK77" s="156">
        <v>0</v>
      </c>
      <c r="AL77" s="156">
        <f t="shared" si="20"/>
        <v>0</v>
      </c>
      <c r="AM77" s="156">
        <v>9325000</v>
      </c>
      <c r="AN77" s="158">
        <f t="shared" si="27"/>
        <v>19130682</v>
      </c>
      <c r="AO77" s="336"/>
      <c r="AP77" s="166"/>
      <c r="AQ77" s="425"/>
      <c r="AR77" s="318"/>
    </row>
    <row r="78" spans="1:44" s="5" customFormat="1">
      <c r="A78" s="2">
        <f t="shared" si="28"/>
        <v>69</v>
      </c>
      <c r="B78" s="3"/>
      <c r="C78" s="3" t="s">
        <v>477</v>
      </c>
      <c r="D78" s="3"/>
      <c r="E78" s="4" t="s">
        <v>481</v>
      </c>
      <c r="F78" s="3"/>
      <c r="G78" s="3"/>
      <c r="H78" s="3" t="s">
        <v>124</v>
      </c>
      <c r="I78" s="3" t="s">
        <v>318</v>
      </c>
      <c r="J78" s="9"/>
      <c r="K78" s="9"/>
      <c r="L78" s="1"/>
      <c r="M78" s="1"/>
      <c r="N78" s="1"/>
      <c r="O78" s="1"/>
      <c r="P78" s="1"/>
      <c r="Q78" s="1"/>
      <c r="R78" s="1"/>
      <c r="S78" s="1">
        <v>0</v>
      </c>
      <c r="T78" s="1">
        <f t="shared" si="11"/>
        <v>0</v>
      </c>
      <c r="U78" s="1">
        <v>0</v>
      </c>
      <c r="V78" s="1">
        <v>132614</v>
      </c>
      <c r="W78" s="1">
        <f t="shared" si="15"/>
        <v>132614</v>
      </c>
      <c r="X78" s="1"/>
      <c r="Y78" s="1"/>
      <c r="Z78" s="1"/>
      <c r="AA78" s="1"/>
      <c r="AB78" s="1"/>
      <c r="AC78" s="1">
        <v>169636</v>
      </c>
      <c r="AD78" s="1">
        <v>0</v>
      </c>
      <c r="AE78" s="1">
        <v>0</v>
      </c>
      <c r="AF78" s="1"/>
      <c r="AG78" s="1">
        <v>80364</v>
      </c>
      <c r="AH78" s="1">
        <v>1700000</v>
      </c>
      <c r="AI78" s="1">
        <v>0</v>
      </c>
      <c r="AJ78" s="1">
        <v>0</v>
      </c>
      <c r="AK78" s="1">
        <v>0</v>
      </c>
      <c r="AL78" s="1">
        <f t="shared" si="20"/>
        <v>1780364</v>
      </c>
      <c r="AM78" s="1">
        <v>0</v>
      </c>
      <c r="AN78" s="10">
        <f t="shared" si="27"/>
        <v>1950000</v>
      </c>
      <c r="AO78" s="313"/>
      <c r="AP78" s="69"/>
      <c r="AQ78" s="422"/>
      <c r="AR78" s="315"/>
    </row>
    <row r="79" spans="1:44" s="5" customFormat="1">
      <c r="A79" s="152">
        <f t="shared" si="28"/>
        <v>70</v>
      </c>
      <c r="B79" s="153" t="s">
        <v>150</v>
      </c>
      <c r="C79" s="153">
        <v>204065</v>
      </c>
      <c r="D79" s="153"/>
      <c r="E79" s="176" t="s">
        <v>84</v>
      </c>
      <c r="F79" s="153">
        <v>5</v>
      </c>
      <c r="G79" s="153" t="s">
        <v>204</v>
      </c>
      <c r="H79" s="153" t="s">
        <v>352</v>
      </c>
      <c r="I79" s="153" t="s">
        <v>216</v>
      </c>
      <c r="J79" s="155">
        <v>867849</v>
      </c>
      <c r="K79" s="155">
        <v>238695</v>
      </c>
      <c r="L79" s="156">
        <v>219112</v>
      </c>
      <c r="M79" s="156">
        <v>3509648</v>
      </c>
      <c r="N79" s="156">
        <v>2839952</v>
      </c>
      <c r="O79" s="156">
        <v>504664</v>
      </c>
      <c r="P79" s="156">
        <v>6674</v>
      </c>
      <c r="Q79" s="156">
        <v>135137</v>
      </c>
      <c r="R79" s="156">
        <v>27394</v>
      </c>
      <c r="S79" s="156">
        <v>11688</v>
      </c>
      <c r="T79" s="156">
        <f t="shared" si="11"/>
        <v>8360813</v>
      </c>
      <c r="U79" s="156">
        <v>0</v>
      </c>
      <c r="V79" s="156">
        <v>8092</v>
      </c>
      <c r="W79" s="156">
        <f t="shared" si="15"/>
        <v>8092</v>
      </c>
      <c r="X79" s="156"/>
      <c r="Y79" s="156"/>
      <c r="Z79" s="156"/>
      <c r="AA79" s="156"/>
      <c r="AB79" s="156"/>
      <c r="AC79" s="156">
        <f t="shared" si="16"/>
        <v>8092</v>
      </c>
      <c r="AD79" s="156">
        <v>0</v>
      </c>
      <c r="AE79" s="156">
        <v>0</v>
      </c>
      <c r="AF79" s="162"/>
      <c r="AG79" s="156">
        <v>0</v>
      </c>
      <c r="AH79" s="156">
        <v>0</v>
      </c>
      <c r="AI79" s="156">
        <v>0</v>
      </c>
      <c r="AJ79" s="156">
        <v>0</v>
      </c>
      <c r="AK79" s="156">
        <v>0</v>
      </c>
      <c r="AL79" s="156">
        <f t="shared" si="20"/>
        <v>0</v>
      </c>
      <c r="AM79" s="156">
        <v>0</v>
      </c>
      <c r="AN79" s="158">
        <f t="shared" si="27"/>
        <v>8368905</v>
      </c>
      <c r="AO79" s="336"/>
      <c r="AP79" s="166"/>
      <c r="AQ79" s="425" t="s">
        <v>122</v>
      </c>
      <c r="AR79" s="318">
        <v>54537</v>
      </c>
    </row>
    <row r="80" spans="1:44" s="5" customFormat="1">
      <c r="A80" s="2">
        <f t="shared" si="28"/>
        <v>71</v>
      </c>
      <c r="B80" s="3" t="s">
        <v>12</v>
      </c>
      <c r="C80" s="3">
        <v>206690</v>
      </c>
      <c r="E80" s="78" t="s">
        <v>288</v>
      </c>
      <c r="F80" s="3">
        <v>3</v>
      </c>
      <c r="G80" s="4"/>
      <c r="H80" s="3" t="s">
        <v>126</v>
      </c>
      <c r="I80" s="3" t="s">
        <v>47</v>
      </c>
      <c r="J80" s="9"/>
      <c r="K80" s="1"/>
      <c r="L80" s="1"/>
      <c r="M80" s="1"/>
      <c r="N80" s="1"/>
      <c r="O80" s="1">
        <v>0</v>
      </c>
      <c r="P80" s="1">
        <v>305662</v>
      </c>
      <c r="Q80" s="1">
        <v>26365</v>
      </c>
      <c r="R80" s="1"/>
      <c r="S80" s="1">
        <v>0</v>
      </c>
      <c r="T80" s="1">
        <f t="shared" si="11"/>
        <v>332027</v>
      </c>
      <c r="U80" s="1">
        <v>0</v>
      </c>
      <c r="V80" s="1">
        <v>0</v>
      </c>
      <c r="W80" s="1">
        <f t="shared" si="15"/>
        <v>0</v>
      </c>
      <c r="X80" s="1"/>
      <c r="Y80" s="1"/>
      <c r="Z80" s="1"/>
      <c r="AA80" s="1"/>
      <c r="AB80" s="1"/>
      <c r="AC80" s="1">
        <f t="shared" si="16"/>
        <v>0</v>
      </c>
      <c r="AD80" s="1">
        <v>0</v>
      </c>
      <c r="AE80" s="1">
        <v>0</v>
      </c>
      <c r="AF80" s="1"/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f t="shared" si="20"/>
        <v>0</v>
      </c>
      <c r="AM80" s="1">
        <v>0</v>
      </c>
      <c r="AN80" s="10">
        <f t="shared" si="27"/>
        <v>332027</v>
      </c>
      <c r="AO80" s="313"/>
      <c r="AP80" s="69"/>
      <c r="AQ80" s="366"/>
      <c r="AR80" s="315" t="s">
        <v>31</v>
      </c>
    </row>
    <row r="81" spans="1:54" s="5" customFormat="1" ht="21">
      <c r="A81" s="152">
        <f t="shared" si="28"/>
        <v>72</v>
      </c>
      <c r="B81" s="153" t="s">
        <v>12</v>
      </c>
      <c r="C81" s="153">
        <v>206759</v>
      </c>
      <c r="D81" s="162"/>
      <c r="E81" s="176" t="s">
        <v>283</v>
      </c>
      <c r="F81" s="153">
        <v>3</v>
      </c>
      <c r="G81" s="160"/>
      <c r="H81" s="180" t="s">
        <v>412</v>
      </c>
      <c r="I81" s="153" t="s">
        <v>47</v>
      </c>
      <c r="J81" s="155"/>
      <c r="K81" s="156"/>
      <c r="L81" s="156"/>
      <c r="M81" s="156"/>
      <c r="N81" s="156"/>
      <c r="O81" s="156">
        <v>0</v>
      </c>
      <c r="P81" s="156">
        <v>0</v>
      </c>
      <c r="Q81" s="156">
        <v>623277</v>
      </c>
      <c r="R81" s="156">
        <v>800312.82</v>
      </c>
      <c r="S81" s="156">
        <v>644528</v>
      </c>
      <c r="T81" s="156">
        <f t="shared" si="11"/>
        <v>2068117.8199999998</v>
      </c>
      <c r="U81" s="156">
        <v>750000</v>
      </c>
      <c r="V81" s="156">
        <v>205925</v>
      </c>
      <c r="W81" s="156">
        <f t="shared" si="15"/>
        <v>955925</v>
      </c>
      <c r="X81" s="156"/>
      <c r="Y81" s="156"/>
      <c r="Z81" s="156"/>
      <c r="AA81" s="156"/>
      <c r="AB81" s="156"/>
      <c r="AC81" s="156">
        <f t="shared" si="16"/>
        <v>955925</v>
      </c>
      <c r="AD81" s="156">
        <v>0</v>
      </c>
      <c r="AE81" s="156">
        <v>0</v>
      </c>
      <c r="AF81" s="156"/>
      <c r="AG81" s="156">
        <v>750000</v>
      </c>
      <c r="AH81" s="156">
        <v>750000</v>
      </c>
      <c r="AI81" s="156">
        <v>750000</v>
      </c>
      <c r="AJ81" s="156">
        <v>750000</v>
      </c>
      <c r="AK81" s="156">
        <v>750000</v>
      </c>
      <c r="AL81" s="156">
        <f t="shared" si="20"/>
        <v>3750000</v>
      </c>
      <c r="AM81" s="156">
        <v>0</v>
      </c>
      <c r="AN81" s="158">
        <f t="shared" si="27"/>
        <v>6774042.8200000003</v>
      </c>
      <c r="AO81" s="336"/>
      <c r="AP81" s="166"/>
      <c r="AQ81" s="352" t="s">
        <v>316</v>
      </c>
      <c r="AR81" s="318">
        <v>9500</v>
      </c>
    </row>
    <row r="82" spans="1:54" s="5" customFormat="1">
      <c r="A82" s="2">
        <f t="shared" si="28"/>
        <v>73</v>
      </c>
      <c r="B82" s="3" t="s">
        <v>4</v>
      </c>
      <c r="C82" s="3">
        <v>204604</v>
      </c>
      <c r="D82" s="3"/>
      <c r="E82" s="78" t="s">
        <v>85</v>
      </c>
      <c r="F82" s="3">
        <v>4</v>
      </c>
      <c r="G82" s="3"/>
      <c r="H82" s="3" t="s">
        <v>358</v>
      </c>
      <c r="I82" s="3" t="s">
        <v>214</v>
      </c>
      <c r="J82" s="9">
        <v>122187</v>
      </c>
      <c r="K82" s="9">
        <v>588732</v>
      </c>
      <c r="L82" s="1">
        <v>307501</v>
      </c>
      <c r="M82" s="1">
        <v>38265</v>
      </c>
      <c r="N82" s="1">
        <v>109611</v>
      </c>
      <c r="O82" s="1">
        <v>160166</v>
      </c>
      <c r="P82" s="1">
        <v>2975441</v>
      </c>
      <c r="Q82" s="1">
        <v>3295397</v>
      </c>
      <c r="R82" s="1">
        <v>462562</v>
      </c>
      <c r="S82" s="1">
        <v>589359</v>
      </c>
      <c r="T82" s="1">
        <f t="shared" si="11"/>
        <v>8649221</v>
      </c>
      <c r="U82" s="1">
        <v>0</v>
      </c>
      <c r="V82" s="1">
        <v>309049</v>
      </c>
      <c r="W82" s="1">
        <f t="shared" si="15"/>
        <v>309049</v>
      </c>
      <c r="X82" s="1"/>
      <c r="Y82" s="1"/>
      <c r="Z82" s="1"/>
      <c r="AA82" s="1"/>
      <c r="AB82" s="1"/>
      <c r="AC82" s="1">
        <f t="shared" si="16"/>
        <v>309049</v>
      </c>
      <c r="AD82" s="1">
        <v>0</v>
      </c>
      <c r="AE82" s="1">
        <v>0</v>
      </c>
      <c r="AF82" s="1"/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f t="shared" si="20"/>
        <v>0</v>
      </c>
      <c r="AM82" s="1">
        <v>0</v>
      </c>
      <c r="AN82" s="10">
        <f t="shared" si="27"/>
        <v>8958270</v>
      </c>
      <c r="AO82" s="387"/>
      <c r="AP82" s="69"/>
      <c r="AQ82" s="314" t="s">
        <v>232</v>
      </c>
      <c r="AR82" s="315">
        <v>44806</v>
      </c>
    </row>
    <row r="83" spans="1:54" s="5" customFormat="1">
      <c r="A83" s="152">
        <f t="shared" si="28"/>
        <v>74</v>
      </c>
      <c r="B83" s="153" t="s">
        <v>11</v>
      </c>
      <c r="C83" s="153">
        <v>206691</v>
      </c>
      <c r="D83" s="162"/>
      <c r="E83" s="176" t="s">
        <v>284</v>
      </c>
      <c r="F83" s="153">
        <v>1</v>
      </c>
      <c r="G83" s="160"/>
      <c r="H83" s="153" t="s">
        <v>346</v>
      </c>
      <c r="I83" s="153" t="s">
        <v>47</v>
      </c>
      <c r="J83" s="155"/>
      <c r="K83" s="156"/>
      <c r="L83" s="156"/>
      <c r="M83" s="156"/>
      <c r="N83" s="156"/>
      <c r="O83" s="156">
        <v>0</v>
      </c>
      <c r="P83" s="156">
        <v>10213</v>
      </c>
      <c r="Q83" s="156">
        <v>13574</v>
      </c>
      <c r="R83" s="156">
        <v>732263</v>
      </c>
      <c r="S83" s="156">
        <v>0</v>
      </c>
      <c r="T83" s="156">
        <f t="shared" si="11"/>
        <v>756050</v>
      </c>
      <c r="U83" s="156">
        <v>0</v>
      </c>
      <c r="V83" s="156">
        <v>0</v>
      </c>
      <c r="W83" s="156">
        <f t="shared" si="15"/>
        <v>0</v>
      </c>
      <c r="X83" s="156"/>
      <c r="Y83" s="156"/>
      <c r="Z83" s="156"/>
      <c r="AA83" s="156"/>
      <c r="AB83" s="156"/>
      <c r="AC83" s="156">
        <f>SUM(W83:AB83)</f>
        <v>0</v>
      </c>
      <c r="AD83" s="156">
        <v>0</v>
      </c>
      <c r="AE83" s="156">
        <v>0</v>
      </c>
      <c r="AF83" s="156"/>
      <c r="AG83" s="156">
        <v>0</v>
      </c>
      <c r="AH83" s="156">
        <v>0</v>
      </c>
      <c r="AI83" s="156">
        <v>0</v>
      </c>
      <c r="AJ83" s="156">
        <v>0</v>
      </c>
      <c r="AK83" s="156">
        <v>0</v>
      </c>
      <c r="AL83" s="156">
        <f>SUM(AG83:AK83)</f>
        <v>0</v>
      </c>
      <c r="AM83" s="156">
        <v>0</v>
      </c>
      <c r="AN83" s="158">
        <f t="shared" si="27"/>
        <v>756050</v>
      </c>
      <c r="AO83" s="336"/>
      <c r="AP83" s="166"/>
      <c r="AQ83" s="352"/>
      <c r="AR83" s="318" t="s">
        <v>31</v>
      </c>
    </row>
    <row r="84" spans="1:54" s="5" customFormat="1">
      <c r="A84" s="2">
        <f t="shared" si="28"/>
        <v>75</v>
      </c>
      <c r="B84" s="3" t="s">
        <v>4</v>
      </c>
      <c r="C84" s="3">
        <v>206007</v>
      </c>
      <c r="D84" s="3"/>
      <c r="E84" s="53" t="s">
        <v>86</v>
      </c>
      <c r="F84" s="3">
        <v>5</v>
      </c>
      <c r="G84" s="3" t="s">
        <v>204</v>
      </c>
      <c r="H84" s="3" t="s">
        <v>413</v>
      </c>
      <c r="I84" s="3" t="s">
        <v>217</v>
      </c>
      <c r="J84" s="9">
        <v>2276006</v>
      </c>
      <c r="K84" s="9">
        <v>419069</v>
      </c>
      <c r="L84" s="1">
        <v>1332740</v>
      </c>
      <c r="M84" s="1">
        <v>7894713</v>
      </c>
      <c r="N84" s="1">
        <v>8577395</v>
      </c>
      <c r="O84" s="1">
        <v>6490432</v>
      </c>
      <c r="P84" s="1">
        <v>6419663</v>
      </c>
      <c r="Q84" s="1">
        <v>1444719</v>
      </c>
      <c r="R84" s="1">
        <v>585831</v>
      </c>
      <c r="S84" s="1">
        <v>451829</v>
      </c>
      <c r="T84" s="1">
        <f t="shared" si="11"/>
        <v>35892397</v>
      </c>
      <c r="U84" s="1">
        <v>0</v>
      </c>
      <c r="V84" s="1">
        <v>750000</v>
      </c>
      <c r="W84" s="1">
        <f t="shared" si="15"/>
        <v>750000</v>
      </c>
      <c r="X84" s="1"/>
      <c r="Y84" s="1"/>
      <c r="Z84" s="1"/>
      <c r="AA84" s="1"/>
      <c r="AB84" s="1"/>
      <c r="AC84" s="1">
        <f t="shared" si="16"/>
        <v>750000</v>
      </c>
      <c r="AD84" s="1">
        <v>0</v>
      </c>
      <c r="AE84" s="1">
        <v>0</v>
      </c>
      <c r="AF84" s="1"/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f t="shared" si="20"/>
        <v>0</v>
      </c>
      <c r="AM84" s="1">
        <v>0</v>
      </c>
      <c r="AN84" s="10">
        <f t="shared" si="27"/>
        <v>36642397</v>
      </c>
      <c r="AO84" s="387"/>
      <c r="AP84" s="69"/>
      <c r="AQ84" s="422" t="s">
        <v>232</v>
      </c>
      <c r="AR84" s="315">
        <v>230731</v>
      </c>
      <c r="BB84" s="195"/>
    </row>
    <row r="85" spans="1:54" s="73" customFormat="1" ht="15.6">
      <c r="A85" s="170">
        <v>76</v>
      </c>
      <c r="B85" s="171"/>
      <c r="C85" s="171" t="s">
        <v>477</v>
      </c>
      <c r="D85" s="171"/>
      <c r="E85" s="179" t="s">
        <v>531</v>
      </c>
      <c r="F85" s="171"/>
      <c r="G85" s="171"/>
      <c r="H85" s="171" t="s">
        <v>124</v>
      </c>
      <c r="I85" s="171" t="s">
        <v>47</v>
      </c>
      <c r="J85" s="175"/>
      <c r="K85" s="175"/>
      <c r="L85" s="168"/>
      <c r="M85" s="168"/>
      <c r="N85" s="168"/>
      <c r="O85" s="168"/>
      <c r="P85" s="168"/>
      <c r="Q85" s="168"/>
      <c r="R85" s="168"/>
      <c r="S85" s="168"/>
      <c r="T85" s="168"/>
      <c r="U85" s="168">
        <v>0</v>
      </c>
      <c r="V85" s="168">
        <v>0</v>
      </c>
      <c r="W85" s="168">
        <v>0</v>
      </c>
      <c r="X85" s="168"/>
      <c r="Y85" s="168"/>
      <c r="Z85" s="168"/>
      <c r="AA85" s="168"/>
      <c r="AB85" s="168"/>
      <c r="AC85" s="168">
        <f t="shared" si="16"/>
        <v>0</v>
      </c>
      <c r="AD85" s="168">
        <v>0</v>
      </c>
      <c r="AE85" s="168">
        <v>0</v>
      </c>
      <c r="AF85" s="168"/>
      <c r="AG85" s="168">
        <v>0</v>
      </c>
      <c r="AH85" s="168">
        <v>0</v>
      </c>
      <c r="AI85" s="168">
        <v>200000</v>
      </c>
      <c r="AJ85" s="168">
        <v>200000</v>
      </c>
      <c r="AK85" s="168">
        <v>550000</v>
      </c>
      <c r="AL85" s="168">
        <f t="shared" si="20"/>
        <v>950000</v>
      </c>
      <c r="AM85" s="168">
        <v>0</v>
      </c>
      <c r="AN85" s="177">
        <f t="shared" ref="AN85" si="29">+T85+AC85+AL85+AM85</f>
        <v>950000</v>
      </c>
      <c r="AO85" s="362"/>
      <c r="AP85" s="331"/>
      <c r="AQ85" s="423"/>
      <c r="AR85" s="333"/>
      <c r="BB85" s="196"/>
    </row>
    <row r="86" spans="1:54" s="5" customFormat="1" ht="15.6">
      <c r="A86" s="2">
        <v>77</v>
      </c>
      <c r="B86" s="3" t="s">
        <v>9</v>
      </c>
      <c r="C86" s="3">
        <v>204053</v>
      </c>
      <c r="D86" s="3"/>
      <c r="E86" s="53" t="s">
        <v>87</v>
      </c>
      <c r="F86" s="3" t="s">
        <v>43</v>
      </c>
      <c r="G86" s="3" t="s">
        <v>205</v>
      </c>
      <c r="H86" s="3" t="s">
        <v>361</v>
      </c>
      <c r="I86" s="3" t="s">
        <v>218</v>
      </c>
      <c r="J86" s="9">
        <v>1990373</v>
      </c>
      <c r="K86" s="9">
        <v>79909</v>
      </c>
      <c r="L86" s="1">
        <v>208499</v>
      </c>
      <c r="M86" s="1">
        <v>3482379</v>
      </c>
      <c r="N86" s="1">
        <v>608014</v>
      </c>
      <c r="O86" s="1">
        <v>50814</v>
      </c>
      <c r="P86" s="1">
        <v>361087</v>
      </c>
      <c r="Q86" s="1">
        <v>149075</v>
      </c>
      <c r="R86" s="1">
        <v>6488</v>
      </c>
      <c r="S86" s="1">
        <v>0</v>
      </c>
      <c r="T86" s="1">
        <f t="shared" si="11"/>
        <v>6936638</v>
      </c>
      <c r="U86" s="1">
        <v>0</v>
      </c>
      <c r="V86" s="1">
        <v>5690477</v>
      </c>
      <c r="W86" s="1">
        <f t="shared" si="15"/>
        <v>5690477</v>
      </c>
      <c r="X86" s="1"/>
      <c r="Y86" s="1"/>
      <c r="Z86" s="1"/>
      <c r="AA86" s="1"/>
      <c r="AB86" s="1"/>
      <c r="AC86" s="1">
        <f t="shared" si="16"/>
        <v>5690477</v>
      </c>
      <c r="AD86" s="1">
        <v>0</v>
      </c>
      <c r="AE86" s="1">
        <v>0</v>
      </c>
      <c r="AF86" s="1"/>
      <c r="AG86" s="1">
        <v>0</v>
      </c>
      <c r="AH86" s="1">
        <v>0</v>
      </c>
      <c r="AI86" s="1">
        <v>3000000</v>
      </c>
      <c r="AJ86" s="1">
        <v>0</v>
      </c>
      <c r="AK86" s="1">
        <v>3000000</v>
      </c>
      <c r="AL86" s="1">
        <f t="shared" ref="AL86:AL91" si="30">SUM(AG86:AK86)</f>
        <v>6000000</v>
      </c>
      <c r="AM86" s="1">
        <v>37250000</v>
      </c>
      <c r="AN86" s="10">
        <f t="shared" si="27"/>
        <v>55877115</v>
      </c>
      <c r="AO86" s="313"/>
      <c r="AP86" s="71"/>
      <c r="AQ86" s="422"/>
      <c r="AR86" s="315"/>
      <c r="BB86" s="196"/>
    </row>
    <row r="87" spans="1:54" s="5" customFormat="1">
      <c r="A87" s="152">
        <f t="shared" si="28"/>
        <v>78</v>
      </c>
      <c r="B87" s="153" t="s">
        <v>19</v>
      </c>
      <c r="C87" s="153">
        <v>204043</v>
      </c>
      <c r="D87" s="153"/>
      <c r="E87" s="154" t="s">
        <v>88</v>
      </c>
      <c r="F87" s="153" t="s">
        <v>43</v>
      </c>
      <c r="G87" s="153" t="s">
        <v>204</v>
      </c>
      <c r="H87" s="153" t="s">
        <v>447</v>
      </c>
      <c r="I87" s="153" t="s">
        <v>69</v>
      </c>
      <c r="J87" s="155">
        <v>13608167</v>
      </c>
      <c r="K87" s="155">
        <v>21534040</v>
      </c>
      <c r="L87" s="156">
        <v>12771667</v>
      </c>
      <c r="M87" s="156">
        <v>5899147</v>
      </c>
      <c r="N87" s="156">
        <v>2254446</v>
      </c>
      <c r="O87" s="156">
        <v>123559</v>
      </c>
      <c r="P87" s="156">
        <v>32714</v>
      </c>
      <c r="Q87" s="156">
        <v>1083763</v>
      </c>
      <c r="R87" s="156">
        <v>4218330</v>
      </c>
      <c r="S87" s="156">
        <v>504068</v>
      </c>
      <c r="T87" s="156">
        <f t="shared" si="11"/>
        <v>62029901</v>
      </c>
      <c r="U87" s="156">
        <v>0</v>
      </c>
      <c r="V87" s="156">
        <v>303400</v>
      </c>
      <c r="W87" s="156">
        <f t="shared" si="15"/>
        <v>303400</v>
      </c>
      <c r="X87" s="156"/>
      <c r="Y87" s="156"/>
      <c r="Z87" s="156"/>
      <c r="AA87" s="156"/>
      <c r="AB87" s="156"/>
      <c r="AC87" s="156">
        <f t="shared" si="16"/>
        <v>303400</v>
      </c>
      <c r="AD87" s="156">
        <v>0</v>
      </c>
      <c r="AE87" s="156">
        <v>0</v>
      </c>
      <c r="AF87" s="156"/>
      <c r="AG87" s="156">
        <v>0</v>
      </c>
      <c r="AH87" s="156">
        <v>0</v>
      </c>
      <c r="AI87" s="156">
        <v>0</v>
      </c>
      <c r="AJ87" s="156">
        <v>0</v>
      </c>
      <c r="AK87" s="156">
        <v>0</v>
      </c>
      <c r="AL87" s="156">
        <f t="shared" si="30"/>
        <v>0</v>
      </c>
      <c r="AM87" s="156">
        <v>0</v>
      </c>
      <c r="AN87" s="158">
        <f t="shared" si="27"/>
        <v>62333301</v>
      </c>
      <c r="AO87" s="424"/>
      <c r="AP87" s="351"/>
      <c r="AQ87" s="425"/>
      <c r="AR87" s="318"/>
      <c r="BB87" s="195"/>
    </row>
    <row r="88" spans="1:54" s="5" customFormat="1">
      <c r="A88" s="2">
        <f t="shared" si="28"/>
        <v>79</v>
      </c>
      <c r="B88" s="3" t="s">
        <v>23</v>
      </c>
      <c r="C88" s="3">
        <v>204081</v>
      </c>
      <c r="D88" s="3"/>
      <c r="E88" s="53" t="s">
        <v>89</v>
      </c>
      <c r="F88" s="3">
        <v>5</v>
      </c>
      <c r="G88" s="3" t="s">
        <v>204</v>
      </c>
      <c r="H88" s="3" t="s">
        <v>448</v>
      </c>
      <c r="I88" s="3" t="s">
        <v>218</v>
      </c>
      <c r="J88" s="9">
        <v>9068861</v>
      </c>
      <c r="K88" s="9">
        <v>400034</v>
      </c>
      <c r="L88" s="1">
        <v>8389561</v>
      </c>
      <c r="M88" s="1">
        <v>10342969</v>
      </c>
      <c r="N88" s="1">
        <v>3022319</v>
      </c>
      <c r="O88" s="1">
        <v>262357</v>
      </c>
      <c r="P88" s="1">
        <v>272966</v>
      </c>
      <c r="Q88" s="1">
        <v>612907</v>
      </c>
      <c r="R88" s="1">
        <v>52196</v>
      </c>
      <c r="S88" s="1">
        <v>40871</v>
      </c>
      <c r="T88" s="1">
        <f t="shared" si="11"/>
        <v>32465041</v>
      </c>
      <c r="U88" s="1">
        <v>0</v>
      </c>
      <c r="V88" s="1">
        <v>0</v>
      </c>
      <c r="W88" s="1">
        <f t="shared" si="15"/>
        <v>0</v>
      </c>
      <c r="X88" s="1"/>
      <c r="Y88" s="1"/>
      <c r="Z88" s="1"/>
      <c r="AA88" s="1"/>
      <c r="AB88" s="1"/>
      <c r="AC88" s="1">
        <f t="shared" si="16"/>
        <v>0</v>
      </c>
      <c r="AD88" s="1">
        <v>0</v>
      </c>
      <c r="AE88" s="1">
        <v>0</v>
      </c>
      <c r="AF88" s="1"/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f t="shared" si="30"/>
        <v>0</v>
      </c>
      <c r="AM88" s="1">
        <v>0</v>
      </c>
      <c r="AN88" s="10">
        <f t="shared" si="27"/>
        <v>32465041</v>
      </c>
      <c r="AO88" s="387"/>
      <c r="AP88" s="388"/>
      <c r="AQ88" s="422" t="s">
        <v>122</v>
      </c>
      <c r="AR88" s="315">
        <v>280098</v>
      </c>
      <c r="BB88" s="195"/>
    </row>
    <row r="89" spans="1:54" s="5" customFormat="1">
      <c r="A89" s="152">
        <f t="shared" si="28"/>
        <v>80</v>
      </c>
      <c r="B89" s="153" t="s">
        <v>219</v>
      </c>
      <c r="C89" s="153">
        <v>205818</v>
      </c>
      <c r="D89" s="153"/>
      <c r="E89" s="154" t="s">
        <v>325</v>
      </c>
      <c r="F89" s="153">
        <v>3</v>
      </c>
      <c r="G89" s="153"/>
      <c r="H89" s="153" t="s">
        <v>414</v>
      </c>
      <c r="I89" s="153" t="s">
        <v>50</v>
      </c>
      <c r="J89" s="155"/>
      <c r="K89" s="155"/>
      <c r="L89" s="156"/>
      <c r="M89" s="156"/>
      <c r="N89" s="156"/>
      <c r="O89" s="156"/>
      <c r="P89" s="156"/>
      <c r="Q89" s="156">
        <v>0</v>
      </c>
      <c r="R89" s="156">
        <v>0</v>
      </c>
      <c r="S89" s="156">
        <v>0</v>
      </c>
      <c r="T89" s="156">
        <f t="shared" si="11"/>
        <v>0</v>
      </c>
      <c r="U89" s="156">
        <v>0</v>
      </c>
      <c r="V89" s="156">
        <v>150000</v>
      </c>
      <c r="W89" s="156">
        <f t="shared" si="15"/>
        <v>150000</v>
      </c>
      <c r="X89" s="156"/>
      <c r="Y89" s="156"/>
      <c r="Z89" s="156"/>
      <c r="AA89" s="156"/>
      <c r="AB89" s="156"/>
      <c r="AC89" s="156">
        <f t="shared" si="16"/>
        <v>150000</v>
      </c>
      <c r="AD89" s="156">
        <v>0</v>
      </c>
      <c r="AE89" s="156">
        <v>0</v>
      </c>
      <c r="AF89" s="156"/>
      <c r="AG89" s="156">
        <v>150000</v>
      </c>
      <c r="AH89" s="156">
        <v>150000</v>
      </c>
      <c r="AI89" s="156">
        <v>150000</v>
      </c>
      <c r="AJ89" s="156">
        <v>150000</v>
      </c>
      <c r="AK89" s="156">
        <v>150000</v>
      </c>
      <c r="AL89" s="156">
        <f t="shared" si="30"/>
        <v>750000</v>
      </c>
      <c r="AM89" s="156">
        <v>0</v>
      </c>
      <c r="AN89" s="158">
        <f t="shared" si="27"/>
        <v>900000</v>
      </c>
      <c r="AO89" s="359"/>
      <c r="AP89" s="169"/>
      <c r="AQ89" s="352"/>
      <c r="AR89" s="318"/>
      <c r="BB89" s="195"/>
    </row>
    <row r="90" spans="1:54" s="5" customFormat="1">
      <c r="A90" s="2">
        <f t="shared" si="28"/>
        <v>81</v>
      </c>
      <c r="B90" s="3" t="s">
        <v>219</v>
      </c>
      <c r="C90" s="3"/>
      <c r="D90" s="3"/>
      <c r="E90" s="53" t="s">
        <v>326</v>
      </c>
      <c r="F90" s="3" t="s">
        <v>46</v>
      </c>
      <c r="G90" s="3"/>
      <c r="H90" s="3" t="s">
        <v>124</v>
      </c>
      <c r="I90" s="3" t="s">
        <v>50</v>
      </c>
      <c r="J90" s="9"/>
      <c r="K90" s="9"/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f>SUM(J90:S90)</f>
        <v>0</v>
      </c>
      <c r="U90" s="1">
        <v>0</v>
      </c>
      <c r="V90" s="1">
        <v>0</v>
      </c>
      <c r="W90" s="1">
        <f t="shared" si="15"/>
        <v>0</v>
      </c>
      <c r="X90" s="1"/>
      <c r="Y90" s="1"/>
      <c r="Z90" s="1"/>
      <c r="AA90" s="1"/>
      <c r="AB90" s="1"/>
      <c r="AC90" s="1">
        <f t="shared" si="16"/>
        <v>0</v>
      </c>
      <c r="AD90" s="1">
        <v>0</v>
      </c>
      <c r="AE90" s="1">
        <v>0</v>
      </c>
      <c r="AF90" s="1"/>
      <c r="AG90" s="1">
        <v>0</v>
      </c>
      <c r="AH90" s="1">
        <v>2250000</v>
      </c>
      <c r="AI90" s="1">
        <v>2250000</v>
      </c>
      <c r="AJ90" s="1">
        <v>0</v>
      </c>
      <c r="AK90" s="1">
        <v>0</v>
      </c>
      <c r="AL90" s="1">
        <f t="shared" si="30"/>
        <v>4500000</v>
      </c>
      <c r="AM90" s="1">
        <v>0</v>
      </c>
      <c r="AN90" s="10">
        <f t="shared" si="27"/>
        <v>4500000</v>
      </c>
      <c r="AO90" s="313"/>
      <c r="AP90" s="69"/>
      <c r="AQ90" s="350"/>
      <c r="AR90" s="315"/>
      <c r="BB90" s="195"/>
    </row>
    <row r="91" spans="1:54" s="5" customFormat="1">
      <c r="A91" s="152">
        <f t="shared" si="28"/>
        <v>82</v>
      </c>
      <c r="B91" s="153" t="s">
        <v>26</v>
      </c>
      <c r="C91" s="153">
        <v>205037</v>
      </c>
      <c r="D91" s="162"/>
      <c r="E91" s="176" t="s">
        <v>90</v>
      </c>
      <c r="F91" s="153">
        <v>3</v>
      </c>
      <c r="G91" s="160"/>
      <c r="H91" s="153" t="s">
        <v>126</v>
      </c>
      <c r="I91" s="153" t="s">
        <v>64</v>
      </c>
      <c r="J91" s="155">
        <v>0</v>
      </c>
      <c r="K91" s="156">
        <v>11804</v>
      </c>
      <c r="L91" s="156">
        <v>68630</v>
      </c>
      <c r="M91" s="156">
        <v>16345</v>
      </c>
      <c r="N91" s="156">
        <v>38419</v>
      </c>
      <c r="O91" s="156">
        <v>25831</v>
      </c>
      <c r="P91" s="156">
        <v>542</v>
      </c>
      <c r="Q91" s="156">
        <v>0</v>
      </c>
      <c r="R91" s="156">
        <v>14057</v>
      </c>
      <c r="S91" s="156">
        <v>8870</v>
      </c>
      <c r="T91" s="156">
        <f>SUM(J91:S91)</f>
        <v>184498</v>
      </c>
      <c r="U91" s="156">
        <v>0</v>
      </c>
      <c r="V91" s="156">
        <v>0</v>
      </c>
      <c r="W91" s="156">
        <f t="shared" si="15"/>
        <v>0</v>
      </c>
      <c r="X91" s="156"/>
      <c r="Y91" s="156"/>
      <c r="Z91" s="156"/>
      <c r="AA91" s="156"/>
      <c r="AB91" s="156"/>
      <c r="AC91" s="156">
        <f t="shared" si="16"/>
        <v>0</v>
      </c>
      <c r="AD91" s="156">
        <v>0</v>
      </c>
      <c r="AE91" s="156">
        <v>0</v>
      </c>
      <c r="AF91" s="156"/>
      <c r="AG91" s="156">
        <v>0</v>
      </c>
      <c r="AH91" s="156">
        <v>0</v>
      </c>
      <c r="AI91" s="156">
        <v>0</v>
      </c>
      <c r="AJ91" s="156">
        <v>0</v>
      </c>
      <c r="AK91" s="156">
        <v>0</v>
      </c>
      <c r="AL91" s="156">
        <f t="shared" si="30"/>
        <v>0</v>
      </c>
      <c r="AM91" s="156">
        <v>0</v>
      </c>
      <c r="AN91" s="158">
        <f t="shared" si="27"/>
        <v>184498</v>
      </c>
      <c r="AO91" s="426"/>
      <c r="AP91" s="427"/>
      <c r="AQ91" s="415"/>
      <c r="AR91" s="394"/>
      <c r="BB91" s="195"/>
    </row>
    <row r="92" spans="1:54">
      <c r="A92" s="2">
        <f t="shared" si="28"/>
        <v>83</v>
      </c>
      <c r="B92" s="3"/>
      <c r="C92" s="7"/>
      <c r="D92" s="7"/>
      <c r="E92" s="88" t="s">
        <v>293</v>
      </c>
      <c r="F92" s="61"/>
      <c r="G92" s="61"/>
      <c r="H92" s="62"/>
      <c r="I92" s="61"/>
      <c r="J92" s="63">
        <f t="shared" ref="J92:AE92" si="31">SUM(J33:J91)</f>
        <v>65669011</v>
      </c>
      <c r="K92" s="63">
        <f t="shared" si="31"/>
        <v>38094936</v>
      </c>
      <c r="L92" s="63">
        <f t="shared" si="31"/>
        <v>48573807</v>
      </c>
      <c r="M92" s="63">
        <f t="shared" si="31"/>
        <v>62776119</v>
      </c>
      <c r="N92" s="63">
        <f t="shared" si="31"/>
        <v>60476755</v>
      </c>
      <c r="O92" s="63">
        <f t="shared" si="31"/>
        <v>33131528</v>
      </c>
      <c r="P92" s="63">
        <f t="shared" si="31"/>
        <v>40339189</v>
      </c>
      <c r="Q92" s="63">
        <f t="shared" si="31"/>
        <v>33675216</v>
      </c>
      <c r="R92" s="63">
        <f>SUM(R33:R91)</f>
        <v>18628868.82</v>
      </c>
      <c r="S92" s="63">
        <f t="shared" si="31"/>
        <v>4926603</v>
      </c>
      <c r="T92" s="63">
        <f t="shared" si="31"/>
        <v>403195326.81999999</v>
      </c>
      <c r="U92" s="63">
        <f>SUM(U33:U91)</f>
        <v>25190000</v>
      </c>
      <c r="V92" s="63">
        <f>SUM(V33:V91)</f>
        <v>32366241</v>
      </c>
      <c r="W92" s="63">
        <f t="shared" si="31"/>
        <v>57556241</v>
      </c>
      <c r="X92" s="63">
        <f t="shared" si="31"/>
        <v>0</v>
      </c>
      <c r="Y92" s="63">
        <f t="shared" si="31"/>
        <v>0</v>
      </c>
      <c r="Z92" s="63">
        <f t="shared" si="31"/>
        <v>0</v>
      </c>
      <c r="AA92" s="63">
        <f t="shared" si="31"/>
        <v>0</v>
      </c>
      <c r="AB92" s="63">
        <f t="shared" si="31"/>
        <v>0</v>
      </c>
      <c r="AC92" s="89">
        <f t="shared" si="31"/>
        <v>57593263</v>
      </c>
      <c r="AD92" s="63">
        <f t="shared" si="31"/>
        <v>0</v>
      </c>
      <c r="AE92" s="63">
        <f t="shared" si="31"/>
        <v>0</v>
      </c>
      <c r="AF92" s="63"/>
      <c r="AG92" s="63">
        <f t="shared" ref="AG92:AN92" si="32">SUM(AG33:AG91)</f>
        <v>31404364</v>
      </c>
      <c r="AH92" s="63">
        <f t="shared" si="32"/>
        <v>18256746</v>
      </c>
      <c r="AI92" s="63">
        <f t="shared" si="32"/>
        <v>35784754</v>
      </c>
      <c r="AJ92" s="63">
        <f t="shared" si="32"/>
        <v>23458000</v>
      </c>
      <c r="AK92" s="63">
        <f t="shared" si="32"/>
        <v>26331868</v>
      </c>
      <c r="AL92" s="63">
        <f t="shared" si="32"/>
        <v>135235732</v>
      </c>
      <c r="AM92" s="63">
        <f>SUM(AM33:AM91)</f>
        <v>320021000</v>
      </c>
      <c r="AN92" s="65">
        <f t="shared" si="32"/>
        <v>849804453.82000005</v>
      </c>
      <c r="AO92" s="90"/>
      <c r="AP92" s="50"/>
      <c r="AQ92" s="90"/>
      <c r="AR92" s="50"/>
      <c r="BB92" s="197"/>
    </row>
    <row r="93" spans="1:54">
      <c r="A93" s="2">
        <f t="shared" si="28"/>
        <v>84</v>
      </c>
      <c r="B93" s="3"/>
      <c r="C93" s="3"/>
      <c r="D93" s="3"/>
      <c r="E93" s="78"/>
      <c r="F93" s="3"/>
      <c r="G93" s="3"/>
      <c r="H93" s="3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2"/>
      <c r="AH93" s="12"/>
      <c r="AI93" s="12"/>
      <c r="AJ93" s="12"/>
      <c r="AK93" s="12"/>
      <c r="AL93" s="12"/>
      <c r="AM93" s="12"/>
      <c r="AN93" s="1"/>
      <c r="AO93" s="82"/>
      <c r="AP93" s="12"/>
      <c r="AQ93" s="82"/>
      <c r="AR93" s="12"/>
      <c r="BB93" s="197"/>
    </row>
    <row r="94" spans="1:54">
      <c r="A94" s="2">
        <f t="shared" si="28"/>
        <v>85</v>
      </c>
      <c r="B94" s="3"/>
      <c r="C94" s="76"/>
      <c r="D94" s="77"/>
      <c r="E94" s="48" t="s">
        <v>49</v>
      </c>
      <c r="F94" s="3"/>
      <c r="G94" s="3"/>
      <c r="H94" s="3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1"/>
      <c r="AP94" s="3"/>
      <c r="AQ94" s="11"/>
      <c r="AR94" s="12"/>
      <c r="BB94" s="197"/>
    </row>
    <row r="95" spans="1:54" s="5" customFormat="1">
      <c r="A95" s="2">
        <f t="shared" ref="A95:A100" si="33">+A94+1</f>
        <v>86</v>
      </c>
      <c r="B95" s="3" t="s">
        <v>472</v>
      </c>
      <c r="C95" s="3"/>
      <c r="E95" s="68" t="s">
        <v>263</v>
      </c>
      <c r="F95" s="3">
        <v>5</v>
      </c>
      <c r="G95" s="3"/>
      <c r="H95" s="3" t="s">
        <v>523</v>
      </c>
      <c r="I95" s="3" t="s">
        <v>50</v>
      </c>
      <c r="J95" s="1"/>
      <c r="K95" s="1"/>
      <c r="L95" s="1"/>
      <c r="M95" s="1"/>
      <c r="N95" s="1"/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f t="shared" ref="T95:T165" si="34">SUM(J95:S95)</f>
        <v>0</v>
      </c>
      <c r="U95" s="1">
        <v>0</v>
      </c>
      <c r="V95" s="1">
        <v>0</v>
      </c>
      <c r="W95" s="1">
        <f t="shared" ref="W95:W165" si="35">U95+V95</f>
        <v>0</v>
      </c>
      <c r="X95" s="1"/>
      <c r="Y95" s="1"/>
      <c r="Z95" s="1"/>
      <c r="AA95" s="1"/>
      <c r="AB95" s="1"/>
      <c r="AC95" s="1">
        <f t="shared" ref="AC95:AC121" si="36">SUM(W95:AB95)</f>
        <v>0</v>
      </c>
      <c r="AD95" s="1">
        <v>0</v>
      </c>
      <c r="AE95" s="1">
        <v>0</v>
      </c>
      <c r="AF95" s="1"/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f>SUM(AG95:AK95)</f>
        <v>0</v>
      </c>
      <c r="AM95" s="1">
        <v>0</v>
      </c>
      <c r="AN95" s="10">
        <f t="shared" ref="AN95:AN128" si="37">+T95+AC95+AL95+AM95</f>
        <v>0</v>
      </c>
      <c r="AO95" s="395"/>
      <c r="AP95" s="396"/>
      <c r="AQ95" s="397"/>
      <c r="AR95" s="398"/>
      <c r="BB95" s="195"/>
    </row>
    <row r="96" spans="1:54" s="5" customFormat="1">
      <c r="A96" s="152">
        <f t="shared" si="33"/>
        <v>87</v>
      </c>
      <c r="B96" s="153" t="s">
        <v>23</v>
      </c>
      <c r="C96" s="153">
        <v>207614</v>
      </c>
      <c r="D96" s="153"/>
      <c r="E96" s="154" t="s">
        <v>331</v>
      </c>
      <c r="F96" s="153">
        <v>3</v>
      </c>
      <c r="G96" s="153"/>
      <c r="H96" s="153" t="s">
        <v>415</v>
      </c>
      <c r="I96" s="153" t="s">
        <v>50</v>
      </c>
      <c r="J96" s="155"/>
      <c r="K96" s="155"/>
      <c r="L96" s="156"/>
      <c r="M96" s="156"/>
      <c r="N96" s="156"/>
      <c r="O96" s="156"/>
      <c r="P96" s="156"/>
      <c r="Q96" s="156">
        <v>0</v>
      </c>
      <c r="R96" s="156">
        <v>0</v>
      </c>
      <c r="S96" s="156">
        <v>3497</v>
      </c>
      <c r="T96" s="156">
        <f t="shared" si="34"/>
        <v>3497</v>
      </c>
      <c r="U96" s="156">
        <v>0</v>
      </c>
      <c r="V96" s="156">
        <v>196320</v>
      </c>
      <c r="W96" s="156">
        <f t="shared" si="35"/>
        <v>196320</v>
      </c>
      <c r="X96" s="156"/>
      <c r="Y96" s="156"/>
      <c r="Z96" s="156"/>
      <c r="AA96" s="156"/>
      <c r="AB96" s="156"/>
      <c r="AC96" s="156">
        <f>SUM(W96:AB96)</f>
        <v>196320</v>
      </c>
      <c r="AD96" s="156">
        <v>0</v>
      </c>
      <c r="AE96" s="156">
        <v>0</v>
      </c>
      <c r="AF96" s="156"/>
      <c r="AG96" s="156">
        <v>0</v>
      </c>
      <c r="AH96" s="156">
        <v>0</v>
      </c>
      <c r="AI96" s="156">
        <v>3750000</v>
      </c>
      <c r="AJ96" s="156">
        <v>0</v>
      </c>
      <c r="AK96" s="156">
        <v>0</v>
      </c>
      <c r="AL96" s="156">
        <f t="shared" ref="AL96:AL130" si="38">SUM(AG96:AK96)</f>
        <v>3750000</v>
      </c>
      <c r="AM96" s="156">
        <v>0</v>
      </c>
      <c r="AN96" s="158">
        <f t="shared" si="37"/>
        <v>3949817</v>
      </c>
      <c r="AO96" s="359"/>
      <c r="AP96" s="169"/>
      <c r="AQ96" s="352"/>
      <c r="AR96" s="318"/>
      <c r="BB96" s="195"/>
    </row>
    <row r="97" spans="1:54" s="5" customFormat="1">
      <c r="A97" s="2">
        <f t="shared" si="33"/>
        <v>88</v>
      </c>
      <c r="B97" s="3" t="s">
        <v>23</v>
      </c>
      <c r="C97" s="3">
        <v>207143</v>
      </c>
      <c r="D97" s="3"/>
      <c r="E97" s="78" t="s">
        <v>91</v>
      </c>
      <c r="F97" s="3">
        <v>3</v>
      </c>
      <c r="G97" s="3"/>
      <c r="H97" s="3" t="s">
        <v>364</v>
      </c>
      <c r="I97" s="3" t="s">
        <v>50</v>
      </c>
      <c r="J97" s="9">
        <v>0</v>
      </c>
      <c r="K97" s="9">
        <v>11517</v>
      </c>
      <c r="L97" s="1">
        <v>1740893</v>
      </c>
      <c r="M97" s="1">
        <v>194358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f t="shared" si="34"/>
        <v>1946768</v>
      </c>
      <c r="U97" s="1">
        <v>0</v>
      </c>
      <c r="V97" s="1">
        <v>0</v>
      </c>
      <c r="W97" s="1">
        <f t="shared" si="35"/>
        <v>0</v>
      </c>
      <c r="X97" s="1"/>
      <c r="Y97" s="1"/>
      <c r="Z97" s="1"/>
      <c r="AA97" s="1"/>
      <c r="AB97" s="1"/>
      <c r="AC97" s="1">
        <f t="shared" si="36"/>
        <v>0</v>
      </c>
      <c r="AD97" s="1">
        <v>0</v>
      </c>
      <c r="AE97" s="1">
        <v>0</v>
      </c>
      <c r="AF97" s="1"/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f t="shared" si="38"/>
        <v>0</v>
      </c>
      <c r="AM97" s="1">
        <v>0</v>
      </c>
      <c r="AN97" s="10">
        <f t="shared" si="37"/>
        <v>1946768</v>
      </c>
      <c r="AO97" s="313"/>
      <c r="AP97" s="69"/>
      <c r="AQ97" s="366"/>
      <c r="AR97" s="315"/>
      <c r="BB97" s="195"/>
    </row>
    <row r="98" spans="1:54" s="5" customFormat="1">
      <c r="A98" s="152">
        <f t="shared" si="33"/>
        <v>89</v>
      </c>
      <c r="B98" s="153" t="s">
        <v>22</v>
      </c>
      <c r="C98" s="153"/>
      <c r="D98" s="153"/>
      <c r="E98" s="160" t="s">
        <v>380</v>
      </c>
      <c r="F98" s="153">
        <v>5</v>
      </c>
      <c r="G98" s="153"/>
      <c r="H98" s="153" t="s">
        <v>124</v>
      </c>
      <c r="I98" s="153" t="s">
        <v>50</v>
      </c>
      <c r="J98" s="155"/>
      <c r="K98" s="155"/>
      <c r="L98" s="156"/>
      <c r="M98" s="156"/>
      <c r="N98" s="156"/>
      <c r="O98" s="156"/>
      <c r="P98" s="156"/>
      <c r="Q98" s="156"/>
      <c r="R98" s="156">
        <v>0</v>
      </c>
      <c r="S98" s="156">
        <v>0</v>
      </c>
      <c r="T98" s="156">
        <f t="shared" si="34"/>
        <v>0</v>
      </c>
      <c r="U98" s="156">
        <v>0</v>
      </c>
      <c r="V98" s="156">
        <v>0</v>
      </c>
      <c r="W98" s="156">
        <f t="shared" si="35"/>
        <v>0</v>
      </c>
      <c r="X98" s="156"/>
      <c r="Y98" s="156"/>
      <c r="Z98" s="156"/>
      <c r="AA98" s="156"/>
      <c r="AB98" s="156"/>
      <c r="AC98" s="156">
        <f t="shared" si="36"/>
        <v>0</v>
      </c>
      <c r="AD98" s="156">
        <v>0</v>
      </c>
      <c r="AE98" s="156">
        <v>0</v>
      </c>
      <c r="AF98" s="156"/>
      <c r="AG98" s="156">
        <v>0</v>
      </c>
      <c r="AH98" s="156">
        <v>0</v>
      </c>
      <c r="AI98" s="156">
        <v>0</v>
      </c>
      <c r="AJ98" s="156">
        <v>0</v>
      </c>
      <c r="AK98" s="156">
        <v>0</v>
      </c>
      <c r="AL98" s="156">
        <f t="shared" si="38"/>
        <v>0</v>
      </c>
      <c r="AM98" s="156">
        <v>3450000</v>
      </c>
      <c r="AN98" s="158">
        <f t="shared" si="37"/>
        <v>3450000</v>
      </c>
      <c r="AO98" s="329"/>
      <c r="AP98" s="169"/>
      <c r="AQ98" s="399"/>
      <c r="AR98" s="318"/>
      <c r="BB98" s="195"/>
    </row>
    <row r="99" spans="1:54" s="73" customFormat="1" ht="15.6">
      <c r="A99" s="79">
        <f t="shared" si="33"/>
        <v>90</v>
      </c>
      <c r="B99" s="7" t="s">
        <v>23</v>
      </c>
      <c r="C99" s="7">
        <v>207334</v>
      </c>
      <c r="D99" s="7"/>
      <c r="E99" s="75" t="s">
        <v>381</v>
      </c>
      <c r="F99" s="7">
        <v>5</v>
      </c>
      <c r="G99" s="7"/>
      <c r="H99" s="7" t="s">
        <v>124</v>
      </c>
      <c r="I99" s="7" t="s">
        <v>50</v>
      </c>
      <c r="J99" s="81"/>
      <c r="K99" s="81"/>
      <c r="L99" s="6"/>
      <c r="M99" s="6"/>
      <c r="N99" s="6"/>
      <c r="O99" s="6"/>
      <c r="P99" s="6"/>
      <c r="Q99" s="6"/>
      <c r="R99" s="6">
        <v>0</v>
      </c>
      <c r="S99" s="6">
        <v>0</v>
      </c>
      <c r="T99" s="6">
        <f t="shared" si="34"/>
        <v>0</v>
      </c>
      <c r="U99" s="6">
        <v>425000</v>
      </c>
      <c r="V99" s="6">
        <v>-425000</v>
      </c>
      <c r="W99" s="6">
        <f t="shared" si="35"/>
        <v>0</v>
      </c>
      <c r="X99" s="6"/>
      <c r="Y99" s="6"/>
      <c r="Z99" s="6"/>
      <c r="AA99" s="6"/>
      <c r="AB99" s="6"/>
      <c r="AC99" s="6">
        <f t="shared" si="36"/>
        <v>0</v>
      </c>
      <c r="AD99" s="6">
        <v>0</v>
      </c>
      <c r="AE99" s="6">
        <v>0</v>
      </c>
      <c r="AF99" s="6"/>
      <c r="AG99" s="6">
        <v>450000</v>
      </c>
      <c r="AH99" s="6">
        <v>250000</v>
      </c>
      <c r="AI99" s="6">
        <v>4950000</v>
      </c>
      <c r="AJ99" s="6">
        <v>0</v>
      </c>
      <c r="AK99" s="6">
        <v>0</v>
      </c>
      <c r="AL99" s="6">
        <f>SUM(AG99:AK99)</f>
        <v>5650000</v>
      </c>
      <c r="AM99" s="6">
        <v>0</v>
      </c>
      <c r="AN99" s="83">
        <f t="shared" si="37"/>
        <v>5650000</v>
      </c>
      <c r="AO99" s="327"/>
      <c r="AP99" s="117"/>
      <c r="AQ99" s="379"/>
      <c r="AR99" s="326"/>
      <c r="BB99" s="196"/>
    </row>
    <row r="100" spans="1:54" s="5" customFormat="1">
      <c r="A100" s="152">
        <f t="shared" si="33"/>
        <v>91</v>
      </c>
      <c r="B100" s="153" t="s">
        <v>23</v>
      </c>
      <c r="C100" s="153">
        <v>207306</v>
      </c>
      <c r="D100" s="162"/>
      <c r="E100" s="163" t="s">
        <v>188</v>
      </c>
      <c r="F100" s="153">
        <v>3</v>
      </c>
      <c r="G100" s="153"/>
      <c r="H100" s="153" t="s">
        <v>449</v>
      </c>
      <c r="I100" s="153" t="s">
        <v>50</v>
      </c>
      <c r="J100" s="156"/>
      <c r="K100" s="156"/>
      <c r="L100" s="156">
        <v>0</v>
      </c>
      <c r="M100" s="156">
        <v>0</v>
      </c>
      <c r="N100" s="156">
        <v>0</v>
      </c>
      <c r="O100" s="156">
        <v>0</v>
      </c>
      <c r="P100" s="156">
        <v>0</v>
      </c>
      <c r="Q100" s="156">
        <v>0</v>
      </c>
      <c r="R100" s="156">
        <v>290830</v>
      </c>
      <c r="S100" s="156">
        <v>340961</v>
      </c>
      <c r="T100" s="156">
        <f t="shared" si="34"/>
        <v>631791</v>
      </c>
      <c r="U100" s="156">
        <v>0</v>
      </c>
      <c r="V100" s="156">
        <v>2007747</v>
      </c>
      <c r="W100" s="156">
        <f t="shared" si="35"/>
        <v>2007747</v>
      </c>
      <c r="X100" s="156"/>
      <c r="Y100" s="156"/>
      <c r="Z100" s="156"/>
      <c r="AA100" s="156"/>
      <c r="AB100" s="159"/>
      <c r="AC100" s="156">
        <f t="shared" si="36"/>
        <v>2007747</v>
      </c>
      <c r="AD100" s="156">
        <v>0</v>
      </c>
      <c r="AE100" s="156">
        <v>0</v>
      </c>
      <c r="AF100" s="156"/>
      <c r="AG100" s="156">
        <v>0</v>
      </c>
      <c r="AH100" s="156">
        <v>0</v>
      </c>
      <c r="AI100" s="156">
        <v>0</v>
      </c>
      <c r="AJ100" s="156">
        <v>0</v>
      </c>
      <c r="AK100" s="156">
        <v>0</v>
      </c>
      <c r="AL100" s="156">
        <f t="shared" si="38"/>
        <v>0</v>
      </c>
      <c r="AM100" s="156">
        <v>0</v>
      </c>
      <c r="AN100" s="158">
        <f t="shared" si="37"/>
        <v>2639538</v>
      </c>
      <c r="AO100" s="336"/>
      <c r="AP100" s="166"/>
      <c r="AQ100" s="352"/>
      <c r="AR100" s="318"/>
      <c r="BB100" s="195"/>
    </row>
    <row r="101" spans="1:54" s="5" customFormat="1">
      <c r="A101" s="2">
        <f>+A100+1</f>
        <v>92</v>
      </c>
      <c r="B101" s="3" t="s">
        <v>6</v>
      </c>
      <c r="C101" s="3">
        <v>207144</v>
      </c>
      <c r="D101" s="3"/>
      <c r="E101" s="78" t="s">
        <v>155</v>
      </c>
      <c r="F101" s="3">
        <v>3</v>
      </c>
      <c r="G101" s="3"/>
      <c r="H101" s="3" t="s">
        <v>450</v>
      </c>
      <c r="I101" s="3" t="s">
        <v>50</v>
      </c>
      <c r="J101" s="9">
        <v>0</v>
      </c>
      <c r="K101" s="9"/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396632</v>
      </c>
      <c r="S101" s="1">
        <v>571627</v>
      </c>
      <c r="T101" s="1">
        <f t="shared" si="34"/>
        <v>968259</v>
      </c>
      <c r="U101" s="1">
        <v>0</v>
      </c>
      <c r="V101" s="1">
        <v>28646</v>
      </c>
      <c r="W101" s="1">
        <f t="shared" si="35"/>
        <v>28646</v>
      </c>
      <c r="X101" s="1"/>
      <c r="Y101" s="1"/>
      <c r="Z101" s="1"/>
      <c r="AA101" s="1"/>
      <c r="AB101" s="1"/>
      <c r="AC101" s="1">
        <f t="shared" si="36"/>
        <v>28646</v>
      </c>
      <c r="AD101" s="1">
        <v>0</v>
      </c>
      <c r="AE101" s="1">
        <v>0</v>
      </c>
      <c r="AF101" s="1"/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f t="shared" si="38"/>
        <v>0</v>
      </c>
      <c r="AM101" s="1">
        <v>0</v>
      </c>
      <c r="AN101" s="10">
        <f t="shared" si="37"/>
        <v>996905</v>
      </c>
      <c r="AO101" s="400"/>
      <c r="AP101" s="69"/>
      <c r="AQ101" s="366"/>
      <c r="AR101" s="315"/>
      <c r="BB101" s="195"/>
    </row>
    <row r="102" spans="1:54" s="5" customFormat="1">
      <c r="A102" s="152">
        <f>+A101+1</f>
        <v>93</v>
      </c>
      <c r="B102" s="153" t="s">
        <v>17</v>
      </c>
      <c r="C102" s="153"/>
      <c r="D102" s="153"/>
      <c r="E102" s="160" t="s">
        <v>382</v>
      </c>
      <c r="F102" s="153">
        <v>5</v>
      </c>
      <c r="G102" s="153"/>
      <c r="H102" s="153" t="s">
        <v>124</v>
      </c>
      <c r="I102" s="153" t="s">
        <v>50</v>
      </c>
      <c r="J102" s="155"/>
      <c r="K102" s="155"/>
      <c r="L102" s="156"/>
      <c r="M102" s="156"/>
      <c r="N102" s="156"/>
      <c r="O102" s="156"/>
      <c r="P102" s="156"/>
      <c r="Q102" s="156"/>
      <c r="R102" s="156">
        <v>0</v>
      </c>
      <c r="S102" s="156">
        <v>0</v>
      </c>
      <c r="T102" s="156">
        <f t="shared" si="34"/>
        <v>0</v>
      </c>
      <c r="U102" s="156">
        <v>0</v>
      </c>
      <c r="V102" s="156">
        <v>0</v>
      </c>
      <c r="W102" s="156">
        <f t="shared" si="35"/>
        <v>0</v>
      </c>
      <c r="X102" s="156"/>
      <c r="Y102" s="156"/>
      <c r="Z102" s="156"/>
      <c r="AA102" s="156"/>
      <c r="AB102" s="156"/>
      <c r="AC102" s="156">
        <f t="shared" si="36"/>
        <v>0</v>
      </c>
      <c r="AD102" s="156">
        <v>0</v>
      </c>
      <c r="AE102" s="156">
        <v>0</v>
      </c>
      <c r="AF102" s="156"/>
      <c r="AG102" s="156">
        <v>0</v>
      </c>
      <c r="AH102" s="156">
        <v>0</v>
      </c>
      <c r="AI102" s="156">
        <v>0</v>
      </c>
      <c r="AJ102" s="156">
        <v>0</v>
      </c>
      <c r="AK102" s="156">
        <v>0</v>
      </c>
      <c r="AL102" s="156">
        <f t="shared" si="38"/>
        <v>0</v>
      </c>
      <c r="AM102" s="156">
        <v>8400000</v>
      </c>
      <c r="AN102" s="158">
        <f t="shared" si="37"/>
        <v>8400000</v>
      </c>
      <c r="AO102" s="329"/>
      <c r="AP102" s="169"/>
      <c r="AQ102" s="399"/>
      <c r="AR102" s="318"/>
      <c r="BB102" s="195"/>
    </row>
    <row r="103" spans="1:54" s="5" customFormat="1">
      <c r="A103" s="2">
        <f>+A102+1</f>
        <v>94</v>
      </c>
      <c r="B103" s="3" t="s">
        <v>19</v>
      </c>
      <c r="C103" s="3"/>
      <c r="D103" s="3"/>
      <c r="E103" s="53" t="s">
        <v>332</v>
      </c>
      <c r="F103" s="3">
        <v>1</v>
      </c>
      <c r="G103" s="3"/>
      <c r="H103" s="3" t="s">
        <v>364</v>
      </c>
      <c r="I103" s="3" t="s">
        <v>50</v>
      </c>
      <c r="J103" s="9"/>
      <c r="K103" s="9"/>
      <c r="L103" s="1"/>
      <c r="M103" s="1"/>
      <c r="N103" s="1"/>
      <c r="O103" s="1"/>
      <c r="P103" s="1"/>
      <c r="Q103" s="1">
        <v>0</v>
      </c>
      <c r="R103" s="1">
        <v>0</v>
      </c>
      <c r="S103" s="1">
        <v>0</v>
      </c>
      <c r="T103" s="1">
        <f t="shared" si="34"/>
        <v>0</v>
      </c>
      <c r="U103" s="1">
        <v>0</v>
      </c>
      <c r="V103" s="1">
        <v>0</v>
      </c>
      <c r="W103" s="1">
        <f t="shared" si="35"/>
        <v>0</v>
      </c>
      <c r="X103" s="1"/>
      <c r="Y103" s="1"/>
      <c r="Z103" s="1"/>
      <c r="AA103" s="1"/>
      <c r="AB103" s="1"/>
      <c r="AC103" s="1">
        <f t="shared" si="36"/>
        <v>0</v>
      </c>
      <c r="AD103" s="1">
        <v>0</v>
      </c>
      <c r="AE103" s="1">
        <v>0</v>
      </c>
      <c r="AF103" s="1"/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f>SUM(AG103:AK103)</f>
        <v>0</v>
      </c>
      <c r="AM103" s="1">
        <v>0</v>
      </c>
      <c r="AN103" s="10">
        <f t="shared" si="37"/>
        <v>0</v>
      </c>
      <c r="AO103" s="365"/>
      <c r="AP103" s="71"/>
      <c r="AQ103" s="366"/>
      <c r="AR103" s="315"/>
      <c r="BB103" s="195"/>
    </row>
    <row r="104" spans="1:54" s="5" customFormat="1">
      <c r="A104" s="152">
        <v>91</v>
      </c>
      <c r="B104" s="153"/>
      <c r="C104" s="153">
        <v>207622</v>
      </c>
      <c r="D104" s="153"/>
      <c r="E104" s="160" t="s">
        <v>482</v>
      </c>
      <c r="F104" s="153"/>
      <c r="G104" s="153"/>
      <c r="H104" s="153" t="s">
        <v>124</v>
      </c>
      <c r="I104" s="153" t="s">
        <v>50</v>
      </c>
      <c r="J104" s="155"/>
      <c r="K104" s="155"/>
      <c r="L104" s="156"/>
      <c r="M104" s="156"/>
      <c r="N104" s="156"/>
      <c r="O104" s="156"/>
      <c r="P104" s="156"/>
      <c r="Q104" s="156"/>
      <c r="R104" s="156"/>
      <c r="S104" s="156">
        <v>0</v>
      </c>
      <c r="T104" s="156">
        <f>SUM(J104:S104)</f>
        <v>0</v>
      </c>
      <c r="U104" s="156">
        <v>1170240</v>
      </c>
      <c r="V104" s="156">
        <v>0</v>
      </c>
      <c r="W104" s="156">
        <f>U104+V104</f>
        <v>1170240</v>
      </c>
      <c r="X104" s="156"/>
      <c r="Y104" s="156"/>
      <c r="Z104" s="156"/>
      <c r="AA104" s="156"/>
      <c r="AB104" s="156"/>
      <c r="AC104" s="156">
        <f>SUM(W104:AB104)</f>
        <v>1170240</v>
      </c>
      <c r="AD104" s="156">
        <v>0</v>
      </c>
      <c r="AE104" s="156">
        <v>0</v>
      </c>
      <c r="AF104" s="156"/>
      <c r="AG104" s="156">
        <v>0</v>
      </c>
      <c r="AH104" s="156">
        <v>0</v>
      </c>
      <c r="AI104" s="156">
        <v>0</v>
      </c>
      <c r="AJ104" s="156">
        <v>0</v>
      </c>
      <c r="AK104" s="156">
        <v>0</v>
      </c>
      <c r="AL104" s="156">
        <f>SUM(AG104:AK104)</f>
        <v>0</v>
      </c>
      <c r="AM104" s="156">
        <v>0</v>
      </c>
      <c r="AN104" s="158">
        <f>+T104+AC104+AL104+AM104</f>
        <v>1170240</v>
      </c>
      <c r="AO104" s="336"/>
      <c r="AP104" s="166"/>
      <c r="AQ104" s="337"/>
      <c r="AR104" s="318"/>
      <c r="BB104" s="195"/>
    </row>
    <row r="105" spans="1:54" s="73" customFormat="1" ht="15.6">
      <c r="A105" s="79">
        <v>92</v>
      </c>
      <c r="B105" s="7"/>
      <c r="C105" s="7" t="s">
        <v>31</v>
      </c>
      <c r="D105" s="7"/>
      <c r="E105" s="75" t="s">
        <v>498</v>
      </c>
      <c r="F105" s="7"/>
      <c r="G105" s="7"/>
      <c r="H105" s="7" t="s">
        <v>124</v>
      </c>
      <c r="I105" s="7" t="s">
        <v>50</v>
      </c>
      <c r="J105" s="81"/>
      <c r="K105" s="81"/>
      <c r="L105" s="6"/>
      <c r="M105" s="6"/>
      <c r="N105" s="6"/>
      <c r="O105" s="6"/>
      <c r="P105" s="6"/>
      <c r="Q105" s="6"/>
      <c r="R105" s="6"/>
      <c r="S105" s="6">
        <v>0</v>
      </c>
      <c r="T105" s="6">
        <f t="shared" si="34"/>
        <v>0</v>
      </c>
      <c r="U105" s="6">
        <v>0</v>
      </c>
      <c r="V105" s="6">
        <v>0</v>
      </c>
      <c r="W105" s="6">
        <f t="shared" si="35"/>
        <v>0</v>
      </c>
      <c r="X105" s="6"/>
      <c r="Y105" s="6"/>
      <c r="Z105" s="6"/>
      <c r="AA105" s="6"/>
      <c r="AB105" s="6"/>
      <c r="AC105" s="6">
        <f t="shared" si="36"/>
        <v>0</v>
      </c>
      <c r="AD105" s="6">
        <v>0</v>
      </c>
      <c r="AE105" s="6">
        <v>0</v>
      </c>
      <c r="AF105" s="6"/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f>SUM(AG105:AK105)</f>
        <v>0</v>
      </c>
      <c r="AM105" s="6">
        <v>21970000</v>
      </c>
      <c r="AN105" s="83">
        <f t="shared" si="37"/>
        <v>21970000</v>
      </c>
      <c r="AO105" s="369"/>
      <c r="AP105" s="284"/>
      <c r="AQ105" s="401"/>
      <c r="AR105" s="326"/>
      <c r="BB105" s="196"/>
    </row>
    <row r="106" spans="1:54" s="73" customFormat="1" ht="15.6">
      <c r="A106" s="170">
        <v>93</v>
      </c>
      <c r="B106" s="171"/>
      <c r="C106" s="171" t="s">
        <v>31</v>
      </c>
      <c r="D106" s="171"/>
      <c r="E106" s="174" t="s">
        <v>514</v>
      </c>
      <c r="F106" s="171"/>
      <c r="G106" s="171"/>
      <c r="H106" s="171" t="s">
        <v>124</v>
      </c>
      <c r="I106" s="171" t="s">
        <v>50</v>
      </c>
      <c r="J106" s="175"/>
      <c r="K106" s="175"/>
      <c r="L106" s="168"/>
      <c r="M106" s="168"/>
      <c r="N106" s="168"/>
      <c r="O106" s="168"/>
      <c r="P106" s="168"/>
      <c r="Q106" s="168"/>
      <c r="R106" s="168"/>
      <c r="S106" s="168">
        <v>0</v>
      </c>
      <c r="T106" s="168">
        <f>SUM(J106:S106)</f>
        <v>0</v>
      </c>
      <c r="U106" s="168">
        <v>200000</v>
      </c>
      <c r="V106" s="168">
        <v>0</v>
      </c>
      <c r="W106" s="168">
        <f>U106+V106</f>
        <v>200000</v>
      </c>
      <c r="X106" s="168"/>
      <c r="Y106" s="168"/>
      <c r="Z106" s="168"/>
      <c r="AA106" s="168"/>
      <c r="AB106" s="168"/>
      <c r="AC106" s="168">
        <f>SUM(W106:AB106)</f>
        <v>200000</v>
      </c>
      <c r="AD106" s="168">
        <v>0</v>
      </c>
      <c r="AE106" s="168">
        <v>0</v>
      </c>
      <c r="AF106" s="168"/>
      <c r="AG106" s="168">
        <v>1250000</v>
      </c>
      <c r="AH106" s="168">
        <v>0</v>
      </c>
      <c r="AI106" s="168">
        <v>0</v>
      </c>
      <c r="AJ106" s="168">
        <v>0</v>
      </c>
      <c r="AK106" s="168">
        <v>0</v>
      </c>
      <c r="AL106" s="168">
        <f>SUM(AG106:AK106)</f>
        <v>1250000</v>
      </c>
      <c r="AM106" s="168">
        <v>0</v>
      </c>
      <c r="AN106" s="177">
        <f>+T106+AC106+AL106+AM106</f>
        <v>1450000</v>
      </c>
      <c r="AO106" s="362"/>
      <c r="AP106" s="402"/>
      <c r="AQ106" s="364"/>
      <c r="AR106" s="333"/>
      <c r="BB106" s="196"/>
    </row>
    <row r="107" spans="1:54" s="5" customFormat="1">
      <c r="A107" s="2">
        <v>94</v>
      </c>
      <c r="B107" s="3" t="s">
        <v>28</v>
      </c>
      <c r="C107" s="3">
        <v>207159</v>
      </c>
      <c r="D107" s="3"/>
      <c r="E107" s="78" t="s">
        <v>238</v>
      </c>
      <c r="F107" s="3">
        <v>2</v>
      </c>
      <c r="G107" s="3"/>
      <c r="H107" s="3" t="s">
        <v>364</v>
      </c>
      <c r="I107" s="3" t="s">
        <v>50</v>
      </c>
      <c r="J107" s="9">
        <v>11157</v>
      </c>
      <c r="K107" s="9"/>
      <c r="L107" s="1"/>
      <c r="M107" s="1"/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f t="shared" si="34"/>
        <v>11157</v>
      </c>
      <c r="U107" s="1">
        <v>0</v>
      </c>
      <c r="V107" s="1">
        <v>0</v>
      </c>
      <c r="W107" s="1">
        <f t="shared" si="35"/>
        <v>0</v>
      </c>
      <c r="X107" s="1"/>
      <c r="Y107" s="1"/>
      <c r="Z107" s="1"/>
      <c r="AA107" s="1"/>
      <c r="AB107" s="12"/>
      <c r="AC107" s="1">
        <f t="shared" si="36"/>
        <v>0</v>
      </c>
      <c r="AD107" s="1">
        <v>0</v>
      </c>
      <c r="AE107" s="1">
        <v>0</v>
      </c>
      <c r="AF107" s="1"/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f t="shared" si="38"/>
        <v>0</v>
      </c>
      <c r="AM107" s="1">
        <v>0</v>
      </c>
      <c r="AN107" s="10">
        <f t="shared" si="37"/>
        <v>11157</v>
      </c>
      <c r="AO107" s="313"/>
      <c r="AP107" s="69"/>
      <c r="AQ107" s="366"/>
      <c r="AR107" s="315"/>
      <c r="BB107" s="195"/>
    </row>
    <row r="108" spans="1:54" s="5" customFormat="1">
      <c r="A108" s="152">
        <f t="shared" ref="A108:A132" si="39">+A107+1</f>
        <v>95</v>
      </c>
      <c r="B108" s="153" t="s">
        <v>19</v>
      </c>
      <c r="C108" s="153">
        <v>207158</v>
      </c>
      <c r="D108" s="153"/>
      <c r="E108" s="176" t="s">
        <v>92</v>
      </c>
      <c r="F108" s="153">
        <v>5</v>
      </c>
      <c r="G108" s="153"/>
      <c r="H108" s="153" t="s">
        <v>124</v>
      </c>
      <c r="I108" s="153" t="s">
        <v>50</v>
      </c>
      <c r="J108" s="155">
        <v>30716</v>
      </c>
      <c r="K108" s="155">
        <v>4215</v>
      </c>
      <c r="L108" s="156">
        <v>8973</v>
      </c>
      <c r="M108" s="156">
        <v>0</v>
      </c>
      <c r="N108" s="156">
        <v>0</v>
      </c>
      <c r="O108" s="156">
        <v>5523</v>
      </c>
      <c r="P108" s="156">
        <v>7278</v>
      </c>
      <c r="Q108" s="156">
        <v>0</v>
      </c>
      <c r="R108" s="156">
        <v>0</v>
      </c>
      <c r="S108" s="156">
        <v>0</v>
      </c>
      <c r="T108" s="156">
        <f t="shared" si="34"/>
        <v>56705</v>
      </c>
      <c r="U108" s="156">
        <v>0</v>
      </c>
      <c r="V108" s="156">
        <v>0</v>
      </c>
      <c r="W108" s="156">
        <f t="shared" si="35"/>
        <v>0</v>
      </c>
      <c r="X108" s="156"/>
      <c r="Y108" s="156"/>
      <c r="Z108" s="156"/>
      <c r="AA108" s="156"/>
      <c r="AB108" s="159"/>
      <c r="AC108" s="156">
        <f t="shared" si="36"/>
        <v>0</v>
      </c>
      <c r="AD108" s="156">
        <v>0</v>
      </c>
      <c r="AE108" s="156">
        <v>0</v>
      </c>
      <c r="AF108" s="156"/>
      <c r="AG108" s="156">
        <v>0</v>
      </c>
      <c r="AH108" s="156">
        <v>0</v>
      </c>
      <c r="AI108" s="156">
        <v>0</v>
      </c>
      <c r="AJ108" s="156">
        <v>0</v>
      </c>
      <c r="AK108" s="156">
        <v>0</v>
      </c>
      <c r="AL108" s="156">
        <f t="shared" si="38"/>
        <v>0</v>
      </c>
      <c r="AM108" s="156">
        <v>0</v>
      </c>
      <c r="AN108" s="158">
        <f t="shared" si="37"/>
        <v>56705</v>
      </c>
      <c r="AO108" s="336"/>
      <c r="AP108" s="166"/>
      <c r="AQ108" s="352"/>
      <c r="AR108" s="318"/>
      <c r="BB108" s="195"/>
    </row>
    <row r="109" spans="1:54" s="5" customFormat="1">
      <c r="A109" s="2">
        <f t="shared" si="39"/>
        <v>96</v>
      </c>
      <c r="B109" s="3" t="s">
        <v>28</v>
      </c>
      <c r="C109" s="3"/>
      <c r="D109" s="3"/>
      <c r="E109" s="53" t="s">
        <v>117</v>
      </c>
      <c r="F109" s="3">
        <v>5</v>
      </c>
      <c r="G109" s="3"/>
      <c r="H109" s="3" t="s">
        <v>364</v>
      </c>
      <c r="I109" s="3" t="s">
        <v>48</v>
      </c>
      <c r="J109" s="9">
        <v>0</v>
      </c>
      <c r="K109" s="9"/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f t="shared" si="34"/>
        <v>0</v>
      </c>
      <c r="U109" s="1">
        <v>0</v>
      </c>
      <c r="V109" s="1">
        <v>0</v>
      </c>
      <c r="W109" s="1">
        <f t="shared" si="35"/>
        <v>0</v>
      </c>
      <c r="X109" s="1"/>
      <c r="Y109" s="1"/>
      <c r="Z109" s="1"/>
      <c r="AA109" s="1"/>
      <c r="AB109" s="1"/>
      <c r="AC109" s="1">
        <f t="shared" si="36"/>
        <v>0</v>
      </c>
      <c r="AD109" s="1">
        <v>0</v>
      </c>
      <c r="AE109" s="1">
        <v>0</v>
      </c>
      <c r="AF109" s="1"/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f t="shared" si="38"/>
        <v>0</v>
      </c>
      <c r="AM109" s="1">
        <v>0</v>
      </c>
      <c r="AN109" s="10">
        <f t="shared" si="37"/>
        <v>0</v>
      </c>
      <c r="AO109" s="313"/>
      <c r="AP109" s="69"/>
      <c r="AQ109" s="366"/>
      <c r="AR109" s="315"/>
    </row>
    <row r="110" spans="1:54" s="5" customFormat="1">
      <c r="A110" s="152">
        <f t="shared" si="39"/>
        <v>97</v>
      </c>
      <c r="B110" s="153" t="s">
        <v>28</v>
      </c>
      <c r="C110" s="153"/>
      <c r="D110" s="153"/>
      <c r="E110" s="154" t="s">
        <v>118</v>
      </c>
      <c r="F110" s="153" t="s">
        <v>45</v>
      </c>
      <c r="G110" s="153"/>
      <c r="H110" s="153" t="s">
        <v>364</v>
      </c>
      <c r="I110" s="153" t="s">
        <v>48</v>
      </c>
      <c r="J110" s="155">
        <v>0</v>
      </c>
      <c r="K110" s="155"/>
      <c r="L110" s="156">
        <v>0</v>
      </c>
      <c r="M110" s="156">
        <v>0</v>
      </c>
      <c r="N110" s="156">
        <v>0</v>
      </c>
      <c r="O110" s="156">
        <v>0</v>
      </c>
      <c r="P110" s="156">
        <v>0</v>
      </c>
      <c r="Q110" s="156">
        <v>0</v>
      </c>
      <c r="R110" s="156">
        <v>0</v>
      </c>
      <c r="S110" s="156">
        <v>0</v>
      </c>
      <c r="T110" s="156">
        <f t="shared" si="34"/>
        <v>0</v>
      </c>
      <c r="U110" s="156">
        <v>0</v>
      </c>
      <c r="V110" s="156">
        <v>0</v>
      </c>
      <c r="W110" s="156">
        <f t="shared" si="35"/>
        <v>0</v>
      </c>
      <c r="X110" s="156"/>
      <c r="Y110" s="156"/>
      <c r="Z110" s="156"/>
      <c r="AA110" s="156"/>
      <c r="AB110" s="156"/>
      <c r="AC110" s="156">
        <f t="shared" si="36"/>
        <v>0</v>
      </c>
      <c r="AD110" s="156">
        <v>0</v>
      </c>
      <c r="AE110" s="156">
        <v>0</v>
      </c>
      <c r="AF110" s="156"/>
      <c r="AG110" s="156">
        <v>0</v>
      </c>
      <c r="AH110" s="156">
        <v>0</v>
      </c>
      <c r="AI110" s="156">
        <v>0</v>
      </c>
      <c r="AJ110" s="156">
        <v>0</v>
      </c>
      <c r="AK110" s="156">
        <v>0</v>
      </c>
      <c r="AL110" s="156">
        <f t="shared" si="38"/>
        <v>0</v>
      </c>
      <c r="AM110" s="156">
        <v>0</v>
      </c>
      <c r="AN110" s="158">
        <f t="shared" si="37"/>
        <v>0</v>
      </c>
      <c r="AO110" s="336"/>
      <c r="AP110" s="166"/>
      <c r="AQ110" s="352"/>
      <c r="AR110" s="318"/>
    </row>
    <row r="111" spans="1:54" s="5" customFormat="1">
      <c r="A111" s="2">
        <f t="shared" si="39"/>
        <v>98</v>
      </c>
      <c r="B111" s="3" t="s">
        <v>28</v>
      </c>
      <c r="C111" s="3">
        <v>207097</v>
      </c>
      <c r="D111" s="3"/>
      <c r="E111" s="4" t="s">
        <v>115</v>
      </c>
      <c r="F111" s="3" t="s">
        <v>41</v>
      </c>
      <c r="G111" s="3"/>
      <c r="H111" s="3" t="s">
        <v>126</v>
      </c>
      <c r="I111" s="3" t="s">
        <v>50</v>
      </c>
      <c r="J111" s="9">
        <v>833750</v>
      </c>
      <c r="K111" s="9">
        <v>2197168</v>
      </c>
      <c r="L111" s="1">
        <v>926908</v>
      </c>
      <c r="M111" s="1">
        <v>10773695</v>
      </c>
      <c r="N111" s="1">
        <v>1578462</v>
      </c>
      <c r="O111" s="1">
        <v>54302</v>
      </c>
      <c r="P111" s="1">
        <v>791652</v>
      </c>
      <c r="Q111" s="1">
        <v>2800</v>
      </c>
      <c r="R111" s="1">
        <v>3000</v>
      </c>
      <c r="S111" s="1">
        <v>2950</v>
      </c>
      <c r="T111" s="1">
        <f t="shared" si="34"/>
        <v>17164687</v>
      </c>
      <c r="U111" s="1">
        <v>0</v>
      </c>
      <c r="V111" s="1">
        <v>0</v>
      </c>
      <c r="W111" s="1">
        <f t="shared" si="35"/>
        <v>0</v>
      </c>
      <c r="X111" s="1"/>
      <c r="Y111" s="1"/>
      <c r="Z111" s="1"/>
      <c r="AA111" s="1"/>
      <c r="AB111" s="1"/>
      <c r="AC111" s="1">
        <f t="shared" si="36"/>
        <v>0</v>
      </c>
      <c r="AD111" s="1">
        <v>0</v>
      </c>
      <c r="AE111" s="1">
        <v>0</v>
      </c>
      <c r="AF111" s="1"/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f t="shared" si="38"/>
        <v>0</v>
      </c>
      <c r="AM111" s="1">
        <v>0</v>
      </c>
      <c r="AN111" s="10">
        <f t="shared" si="37"/>
        <v>17164687</v>
      </c>
      <c r="AO111" s="313"/>
      <c r="AP111" s="69"/>
      <c r="AQ111" s="350" t="s">
        <v>66</v>
      </c>
      <c r="AR111" s="315">
        <v>53500</v>
      </c>
    </row>
    <row r="112" spans="1:54" s="5" customFormat="1">
      <c r="A112" s="152">
        <f t="shared" si="39"/>
        <v>99</v>
      </c>
      <c r="B112" s="153" t="s">
        <v>28</v>
      </c>
      <c r="C112" s="153"/>
      <c r="D112" s="153"/>
      <c r="E112" s="160" t="s">
        <v>119</v>
      </c>
      <c r="F112" s="153">
        <v>4</v>
      </c>
      <c r="G112" s="153"/>
      <c r="H112" s="153" t="s">
        <v>523</v>
      </c>
      <c r="I112" s="153" t="s">
        <v>50</v>
      </c>
      <c r="J112" s="155">
        <v>0</v>
      </c>
      <c r="K112" s="155"/>
      <c r="L112" s="156">
        <v>0</v>
      </c>
      <c r="M112" s="156">
        <v>0</v>
      </c>
      <c r="N112" s="156">
        <v>0</v>
      </c>
      <c r="O112" s="156">
        <v>0</v>
      </c>
      <c r="P112" s="156">
        <v>0</v>
      </c>
      <c r="Q112" s="156">
        <v>0</v>
      </c>
      <c r="R112" s="156">
        <v>0</v>
      </c>
      <c r="S112" s="156">
        <v>0</v>
      </c>
      <c r="T112" s="156">
        <f t="shared" si="34"/>
        <v>0</v>
      </c>
      <c r="U112" s="156">
        <v>0</v>
      </c>
      <c r="V112" s="156">
        <v>0</v>
      </c>
      <c r="W112" s="156">
        <f t="shared" si="35"/>
        <v>0</v>
      </c>
      <c r="X112" s="156"/>
      <c r="Y112" s="156"/>
      <c r="Z112" s="156"/>
      <c r="AA112" s="156"/>
      <c r="AB112" s="156"/>
      <c r="AC112" s="156">
        <f t="shared" si="36"/>
        <v>0</v>
      </c>
      <c r="AD112" s="156">
        <v>0</v>
      </c>
      <c r="AE112" s="156">
        <v>0</v>
      </c>
      <c r="AF112" s="156"/>
      <c r="AG112" s="156">
        <v>0</v>
      </c>
      <c r="AH112" s="156">
        <v>0</v>
      </c>
      <c r="AI112" s="156">
        <v>0</v>
      </c>
      <c r="AJ112" s="156">
        <v>0</v>
      </c>
      <c r="AK112" s="156">
        <v>0</v>
      </c>
      <c r="AL112" s="156">
        <f t="shared" si="38"/>
        <v>0</v>
      </c>
      <c r="AM112" s="156">
        <v>0</v>
      </c>
      <c r="AN112" s="158">
        <v>0</v>
      </c>
      <c r="AO112" s="336"/>
      <c r="AP112" s="166"/>
      <c r="AQ112" s="352"/>
      <c r="AR112" s="318"/>
    </row>
    <row r="113" spans="1:44" s="73" customFormat="1" ht="15.6">
      <c r="A113" s="79">
        <f t="shared" si="39"/>
        <v>100</v>
      </c>
      <c r="B113" s="7" t="s">
        <v>12</v>
      </c>
      <c r="C113" s="7">
        <v>207448</v>
      </c>
      <c r="D113" s="7"/>
      <c r="E113" s="86" t="s">
        <v>333</v>
      </c>
      <c r="F113" s="7">
        <v>1</v>
      </c>
      <c r="G113" s="7"/>
      <c r="H113" s="7" t="s">
        <v>416</v>
      </c>
      <c r="I113" s="7" t="s">
        <v>50</v>
      </c>
      <c r="J113" s="81"/>
      <c r="K113" s="81"/>
      <c r="L113" s="6"/>
      <c r="M113" s="6"/>
      <c r="N113" s="6"/>
      <c r="O113" s="6"/>
      <c r="P113" s="6"/>
      <c r="Q113" s="6">
        <v>0</v>
      </c>
      <c r="R113" s="6">
        <v>88510</v>
      </c>
      <c r="S113" s="6">
        <v>172788</v>
      </c>
      <c r="T113" s="6">
        <f t="shared" si="34"/>
        <v>261298</v>
      </c>
      <c r="U113" s="6">
        <v>100000</v>
      </c>
      <c r="V113" s="6">
        <v>88702</v>
      </c>
      <c r="W113" s="6">
        <f t="shared" si="35"/>
        <v>188702</v>
      </c>
      <c r="X113" s="6"/>
      <c r="Y113" s="6"/>
      <c r="Z113" s="6"/>
      <c r="AA113" s="6"/>
      <c r="AB113" s="6"/>
      <c r="AC113" s="6">
        <f t="shared" si="36"/>
        <v>188702</v>
      </c>
      <c r="AD113" s="6">
        <v>0</v>
      </c>
      <c r="AE113" s="6">
        <v>0</v>
      </c>
      <c r="AF113" s="6"/>
      <c r="AG113" s="6">
        <v>100000</v>
      </c>
      <c r="AH113" s="6">
        <v>50000</v>
      </c>
      <c r="AI113" s="6">
        <v>50000</v>
      </c>
      <c r="AJ113" s="6">
        <v>25000</v>
      </c>
      <c r="AK113" s="6">
        <v>25000</v>
      </c>
      <c r="AL113" s="6">
        <f t="shared" si="38"/>
        <v>250000</v>
      </c>
      <c r="AM113" s="6">
        <v>100000</v>
      </c>
      <c r="AN113" s="83">
        <f t="shared" si="37"/>
        <v>800000</v>
      </c>
      <c r="AO113" s="360"/>
      <c r="AP113" s="117"/>
      <c r="AQ113" s="361"/>
      <c r="AR113" s="326"/>
    </row>
    <row r="114" spans="1:44" s="5" customFormat="1">
      <c r="A114" s="152">
        <f t="shared" si="39"/>
        <v>101</v>
      </c>
      <c r="B114" s="153" t="s">
        <v>4</v>
      </c>
      <c r="C114" s="153"/>
      <c r="D114" s="153"/>
      <c r="E114" s="160" t="s">
        <v>383</v>
      </c>
      <c r="F114" s="153">
        <v>3</v>
      </c>
      <c r="G114" s="153"/>
      <c r="H114" s="153" t="s">
        <v>124</v>
      </c>
      <c r="I114" s="153" t="s">
        <v>50</v>
      </c>
      <c r="J114" s="155"/>
      <c r="K114" s="155"/>
      <c r="L114" s="156"/>
      <c r="M114" s="156"/>
      <c r="N114" s="156"/>
      <c r="O114" s="156"/>
      <c r="P114" s="156"/>
      <c r="Q114" s="156"/>
      <c r="R114" s="156">
        <v>0</v>
      </c>
      <c r="S114" s="156">
        <v>0</v>
      </c>
      <c r="T114" s="156">
        <f t="shared" si="34"/>
        <v>0</v>
      </c>
      <c r="U114" s="156">
        <v>0</v>
      </c>
      <c r="V114" s="156">
        <v>0</v>
      </c>
      <c r="W114" s="156">
        <f t="shared" si="35"/>
        <v>0</v>
      </c>
      <c r="X114" s="156"/>
      <c r="Y114" s="156"/>
      <c r="Z114" s="156"/>
      <c r="AA114" s="156"/>
      <c r="AB114" s="156"/>
      <c r="AC114" s="156">
        <f t="shared" si="36"/>
        <v>0</v>
      </c>
      <c r="AD114" s="156">
        <v>0</v>
      </c>
      <c r="AE114" s="156">
        <v>0</v>
      </c>
      <c r="AF114" s="156"/>
      <c r="AG114" s="156">
        <v>0</v>
      </c>
      <c r="AH114" s="156">
        <v>0</v>
      </c>
      <c r="AI114" s="156">
        <v>0</v>
      </c>
      <c r="AJ114" s="156">
        <v>0</v>
      </c>
      <c r="AK114" s="156">
        <v>0</v>
      </c>
      <c r="AL114" s="156">
        <f>SUM(AG114:AK114)</f>
        <v>0</v>
      </c>
      <c r="AM114" s="156">
        <v>0</v>
      </c>
      <c r="AN114" s="158">
        <f t="shared" si="37"/>
        <v>0</v>
      </c>
      <c r="AO114" s="329"/>
      <c r="AP114" s="169"/>
      <c r="AQ114" s="399"/>
      <c r="AR114" s="318"/>
    </row>
    <row r="115" spans="1:44" s="5" customFormat="1">
      <c r="A115" s="2">
        <f t="shared" si="39"/>
        <v>102</v>
      </c>
      <c r="B115" s="3" t="s">
        <v>9</v>
      </c>
      <c r="C115" s="3">
        <v>207146</v>
      </c>
      <c r="D115" s="3"/>
      <c r="E115" s="78" t="s">
        <v>93</v>
      </c>
      <c r="F115" s="3">
        <v>3</v>
      </c>
      <c r="G115" s="3"/>
      <c r="H115" s="3" t="s">
        <v>124</v>
      </c>
      <c r="I115" s="3" t="s">
        <v>50</v>
      </c>
      <c r="J115" s="9">
        <v>500</v>
      </c>
      <c r="K115" s="9">
        <v>63999</v>
      </c>
      <c r="L115" s="1">
        <v>3151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f t="shared" si="34"/>
        <v>67650</v>
      </c>
      <c r="U115" s="1">
        <v>0</v>
      </c>
      <c r="V115" s="1">
        <v>0</v>
      </c>
      <c r="W115" s="1">
        <f t="shared" si="35"/>
        <v>0</v>
      </c>
      <c r="X115" s="1"/>
      <c r="Y115" s="1"/>
      <c r="Z115" s="1"/>
      <c r="AA115" s="1"/>
      <c r="AB115" s="12"/>
      <c r="AC115" s="1">
        <f t="shared" si="36"/>
        <v>0</v>
      </c>
      <c r="AD115" s="1">
        <v>0</v>
      </c>
      <c r="AE115" s="1">
        <v>0</v>
      </c>
      <c r="AF115" s="1"/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f t="shared" si="38"/>
        <v>0</v>
      </c>
      <c r="AM115" s="1">
        <v>0</v>
      </c>
      <c r="AN115" s="10">
        <f t="shared" si="37"/>
        <v>67650</v>
      </c>
      <c r="AO115" s="313"/>
      <c r="AP115" s="69"/>
      <c r="AQ115" s="366"/>
      <c r="AR115" s="315"/>
    </row>
    <row r="116" spans="1:44" s="5" customFormat="1">
      <c r="A116" s="152">
        <f t="shared" si="39"/>
        <v>103</v>
      </c>
      <c r="B116" s="153" t="s">
        <v>9</v>
      </c>
      <c r="C116" s="153">
        <v>207605</v>
      </c>
      <c r="D116" s="153"/>
      <c r="E116" s="160" t="s">
        <v>157</v>
      </c>
      <c r="F116" s="153">
        <v>3</v>
      </c>
      <c r="G116" s="153"/>
      <c r="H116" s="153" t="s">
        <v>126</v>
      </c>
      <c r="I116" s="153" t="s">
        <v>50</v>
      </c>
      <c r="J116" s="155">
        <v>0</v>
      </c>
      <c r="K116" s="155"/>
      <c r="L116" s="156">
        <v>0</v>
      </c>
      <c r="M116" s="156">
        <v>0</v>
      </c>
      <c r="N116" s="156">
        <v>0</v>
      </c>
      <c r="O116" s="156">
        <v>59830</v>
      </c>
      <c r="P116" s="156">
        <v>543014</v>
      </c>
      <c r="Q116" s="156">
        <v>0</v>
      </c>
      <c r="R116" s="156">
        <v>0</v>
      </c>
      <c r="S116" s="156">
        <v>0</v>
      </c>
      <c r="T116" s="156">
        <f t="shared" si="34"/>
        <v>602844</v>
      </c>
      <c r="U116" s="156">
        <v>0</v>
      </c>
      <c r="V116" s="156">
        <v>0</v>
      </c>
      <c r="W116" s="156">
        <f t="shared" si="35"/>
        <v>0</v>
      </c>
      <c r="X116" s="156"/>
      <c r="Y116" s="156"/>
      <c r="Z116" s="156"/>
      <c r="AA116" s="156"/>
      <c r="AB116" s="156"/>
      <c r="AC116" s="156">
        <f t="shared" si="36"/>
        <v>0</v>
      </c>
      <c r="AD116" s="156">
        <v>0</v>
      </c>
      <c r="AE116" s="156">
        <v>0</v>
      </c>
      <c r="AF116" s="162"/>
      <c r="AG116" s="156">
        <v>0</v>
      </c>
      <c r="AH116" s="156">
        <v>0</v>
      </c>
      <c r="AI116" s="156">
        <v>0</v>
      </c>
      <c r="AJ116" s="156">
        <v>0</v>
      </c>
      <c r="AK116" s="156">
        <v>0</v>
      </c>
      <c r="AL116" s="156">
        <f t="shared" si="38"/>
        <v>0</v>
      </c>
      <c r="AM116" s="156">
        <v>0</v>
      </c>
      <c r="AN116" s="158">
        <f t="shared" si="37"/>
        <v>602844</v>
      </c>
      <c r="AO116" s="403"/>
      <c r="AP116" s="166"/>
      <c r="AQ116" s="352"/>
      <c r="AR116" s="318"/>
    </row>
    <row r="117" spans="1:44" s="5" customFormat="1">
      <c r="A117" s="2">
        <f t="shared" si="39"/>
        <v>104</v>
      </c>
      <c r="B117" s="91" t="s">
        <v>9</v>
      </c>
      <c r="C117" s="91">
        <v>207307</v>
      </c>
      <c r="D117" s="91"/>
      <c r="E117" s="4" t="s">
        <v>224</v>
      </c>
      <c r="F117" s="3">
        <v>5</v>
      </c>
      <c r="G117" s="3"/>
      <c r="H117" s="3" t="s">
        <v>362</v>
      </c>
      <c r="I117" s="3" t="s">
        <v>50</v>
      </c>
      <c r="J117" s="9"/>
      <c r="K117" s="1"/>
      <c r="L117" s="1"/>
      <c r="M117" s="1">
        <v>0</v>
      </c>
      <c r="N117" s="1">
        <v>0</v>
      </c>
      <c r="O117" s="1">
        <v>42503</v>
      </c>
      <c r="P117" s="1">
        <v>144515</v>
      </c>
      <c r="Q117" s="1">
        <v>15878</v>
      </c>
      <c r="R117" s="1">
        <v>1675</v>
      </c>
      <c r="S117" s="1">
        <v>0</v>
      </c>
      <c r="T117" s="1">
        <f t="shared" si="34"/>
        <v>204571</v>
      </c>
      <c r="U117" s="1">
        <v>0</v>
      </c>
      <c r="V117" s="1">
        <v>0</v>
      </c>
      <c r="W117" s="1">
        <f t="shared" si="35"/>
        <v>0</v>
      </c>
      <c r="X117" s="1"/>
      <c r="Y117" s="1"/>
      <c r="Z117" s="1"/>
      <c r="AA117" s="1"/>
      <c r="AB117" s="12"/>
      <c r="AC117" s="1">
        <f t="shared" si="36"/>
        <v>0</v>
      </c>
      <c r="AD117" s="1">
        <v>0</v>
      </c>
      <c r="AE117" s="1">
        <v>0</v>
      </c>
      <c r="AF117" s="1"/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f t="shared" si="38"/>
        <v>0</v>
      </c>
      <c r="AM117" s="1">
        <v>2250000</v>
      </c>
      <c r="AN117" s="10">
        <f t="shared" si="37"/>
        <v>2454571</v>
      </c>
      <c r="AO117" s="319"/>
      <c r="AP117" s="71"/>
      <c r="AQ117" s="338"/>
      <c r="AR117" s="315"/>
    </row>
    <row r="118" spans="1:44" s="5" customFormat="1">
      <c r="A118" s="152">
        <f t="shared" si="39"/>
        <v>105</v>
      </c>
      <c r="B118" s="153" t="s">
        <v>11</v>
      </c>
      <c r="C118" s="153"/>
      <c r="D118" s="153"/>
      <c r="E118" s="160" t="s">
        <v>120</v>
      </c>
      <c r="F118" s="153">
        <v>5</v>
      </c>
      <c r="G118" s="153" t="s">
        <v>206</v>
      </c>
      <c r="H118" s="153" t="s">
        <v>124</v>
      </c>
      <c r="I118" s="153" t="s">
        <v>50</v>
      </c>
      <c r="J118" s="155">
        <v>0</v>
      </c>
      <c r="K118" s="155"/>
      <c r="L118" s="156">
        <v>0</v>
      </c>
      <c r="M118" s="156">
        <v>0</v>
      </c>
      <c r="N118" s="156">
        <v>0</v>
      </c>
      <c r="O118" s="156">
        <v>0</v>
      </c>
      <c r="P118" s="156">
        <v>0</v>
      </c>
      <c r="Q118" s="156">
        <v>0</v>
      </c>
      <c r="R118" s="156">
        <v>0</v>
      </c>
      <c r="S118" s="156">
        <v>0</v>
      </c>
      <c r="T118" s="156">
        <f t="shared" si="34"/>
        <v>0</v>
      </c>
      <c r="U118" s="156">
        <v>0</v>
      </c>
      <c r="V118" s="156">
        <v>0</v>
      </c>
      <c r="W118" s="156">
        <f t="shared" si="35"/>
        <v>0</v>
      </c>
      <c r="X118" s="156"/>
      <c r="Y118" s="156"/>
      <c r="Z118" s="156"/>
      <c r="AA118" s="156"/>
      <c r="AB118" s="156"/>
      <c r="AC118" s="156">
        <f t="shared" si="36"/>
        <v>0</v>
      </c>
      <c r="AD118" s="156">
        <v>0</v>
      </c>
      <c r="AE118" s="156">
        <v>0</v>
      </c>
      <c r="AF118" s="156"/>
      <c r="AG118" s="156">
        <v>0</v>
      </c>
      <c r="AH118" s="156">
        <v>0</v>
      </c>
      <c r="AI118" s="156">
        <v>400000</v>
      </c>
      <c r="AJ118" s="156">
        <v>0</v>
      </c>
      <c r="AK118" s="156">
        <v>6000000</v>
      </c>
      <c r="AL118" s="156">
        <f>SUM(AG118:AK118)</f>
        <v>6400000</v>
      </c>
      <c r="AM118" s="156">
        <v>0</v>
      </c>
      <c r="AN118" s="158">
        <f t="shared" si="37"/>
        <v>6400000</v>
      </c>
      <c r="AO118" s="336"/>
      <c r="AP118" s="169"/>
      <c r="AQ118" s="352"/>
      <c r="AR118" s="318"/>
    </row>
    <row r="119" spans="1:44" s="5" customFormat="1">
      <c r="A119" s="2">
        <f t="shared" si="39"/>
        <v>106</v>
      </c>
      <c r="B119" s="3" t="s">
        <v>181</v>
      </c>
      <c r="C119" s="3">
        <v>207606</v>
      </c>
      <c r="D119" s="3"/>
      <c r="E119" s="56" t="s">
        <v>297</v>
      </c>
      <c r="F119" s="3">
        <v>3</v>
      </c>
      <c r="G119" s="2"/>
      <c r="H119" s="3" t="s">
        <v>124</v>
      </c>
      <c r="I119" s="3" t="s">
        <v>50</v>
      </c>
      <c r="J119" s="9"/>
      <c r="K119" s="9"/>
      <c r="L119" s="1"/>
      <c r="M119" s="1"/>
      <c r="N119" s="1"/>
      <c r="O119" s="1"/>
      <c r="P119" s="1">
        <v>0</v>
      </c>
      <c r="Q119" s="1">
        <v>0</v>
      </c>
      <c r="R119" s="1">
        <v>0</v>
      </c>
      <c r="S119" s="1">
        <v>0</v>
      </c>
      <c r="T119" s="1">
        <f t="shared" si="34"/>
        <v>0</v>
      </c>
      <c r="U119" s="1">
        <v>0</v>
      </c>
      <c r="V119" s="1">
        <v>0</v>
      </c>
      <c r="W119" s="1">
        <f t="shared" si="35"/>
        <v>0</v>
      </c>
      <c r="X119" s="1"/>
      <c r="Y119" s="1"/>
      <c r="Z119" s="1"/>
      <c r="AA119" s="1"/>
      <c r="AB119" s="51"/>
      <c r="AC119" s="1">
        <f t="shared" si="36"/>
        <v>0</v>
      </c>
      <c r="AD119" s="1">
        <v>0</v>
      </c>
      <c r="AE119" s="1">
        <v>0</v>
      </c>
      <c r="AF119" s="1"/>
      <c r="AG119" s="1">
        <v>200000</v>
      </c>
      <c r="AH119" s="1">
        <v>1075000</v>
      </c>
      <c r="AI119" s="1">
        <v>0</v>
      </c>
      <c r="AJ119" s="1">
        <v>0</v>
      </c>
      <c r="AK119" s="1">
        <v>0</v>
      </c>
      <c r="AL119" s="1">
        <f t="shared" si="38"/>
        <v>1275000</v>
      </c>
      <c r="AM119" s="1">
        <v>0</v>
      </c>
      <c r="AN119" s="10">
        <f t="shared" si="37"/>
        <v>1275000</v>
      </c>
      <c r="AO119" s="313"/>
      <c r="AP119" s="69"/>
      <c r="AQ119" s="350"/>
      <c r="AR119" s="315"/>
    </row>
    <row r="120" spans="1:44" s="5" customFormat="1">
      <c r="A120" s="152">
        <f t="shared" si="39"/>
        <v>107</v>
      </c>
      <c r="B120" s="153" t="s">
        <v>12</v>
      </c>
      <c r="C120" s="153">
        <v>207416</v>
      </c>
      <c r="D120" s="153"/>
      <c r="E120" s="160" t="s">
        <v>210</v>
      </c>
      <c r="F120" s="153">
        <v>3</v>
      </c>
      <c r="G120" s="153"/>
      <c r="H120" s="153" t="s">
        <v>125</v>
      </c>
      <c r="I120" s="153" t="s">
        <v>50</v>
      </c>
      <c r="J120" s="155">
        <v>509542</v>
      </c>
      <c r="K120" s="155">
        <v>354823</v>
      </c>
      <c r="L120" s="156">
        <v>13105</v>
      </c>
      <c r="M120" s="156">
        <v>368506</v>
      </c>
      <c r="N120" s="156">
        <v>340282</v>
      </c>
      <c r="O120" s="156">
        <v>334484</v>
      </c>
      <c r="P120" s="156">
        <v>213047</v>
      </c>
      <c r="Q120" s="156">
        <v>326053</v>
      </c>
      <c r="R120" s="156">
        <v>54111</v>
      </c>
      <c r="S120" s="156">
        <v>6230</v>
      </c>
      <c r="T120" s="156">
        <f t="shared" si="34"/>
        <v>2520183</v>
      </c>
      <c r="U120" s="156">
        <v>0</v>
      </c>
      <c r="V120" s="156">
        <v>147078</v>
      </c>
      <c r="W120" s="156">
        <f t="shared" si="35"/>
        <v>147078</v>
      </c>
      <c r="X120" s="156"/>
      <c r="Y120" s="156"/>
      <c r="Z120" s="156"/>
      <c r="AA120" s="156"/>
      <c r="AB120" s="159"/>
      <c r="AC120" s="156">
        <f t="shared" si="36"/>
        <v>147078</v>
      </c>
      <c r="AD120" s="156">
        <v>0</v>
      </c>
      <c r="AE120" s="156">
        <v>0</v>
      </c>
      <c r="AF120" s="156"/>
      <c r="AG120" s="156">
        <v>100000</v>
      </c>
      <c r="AH120" s="156">
        <v>0</v>
      </c>
      <c r="AI120" s="156">
        <v>0</v>
      </c>
      <c r="AJ120" s="156">
        <v>0</v>
      </c>
      <c r="AK120" s="156">
        <v>0</v>
      </c>
      <c r="AL120" s="156">
        <f t="shared" si="38"/>
        <v>100000</v>
      </c>
      <c r="AM120" s="156">
        <v>0</v>
      </c>
      <c r="AN120" s="158">
        <f t="shared" si="37"/>
        <v>2767261</v>
      </c>
      <c r="AO120" s="336"/>
      <c r="AP120" s="166"/>
      <c r="AQ120" s="352"/>
      <c r="AR120" s="318"/>
    </row>
    <row r="121" spans="1:44" s="5" customFormat="1">
      <c r="A121" s="2">
        <f t="shared" si="39"/>
        <v>108</v>
      </c>
      <c r="B121" s="3" t="s">
        <v>12</v>
      </c>
      <c r="C121" s="3">
        <v>207429</v>
      </c>
      <c r="D121" s="3"/>
      <c r="E121" s="78" t="s">
        <v>108</v>
      </c>
      <c r="F121" s="3">
        <v>3</v>
      </c>
      <c r="G121" s="3"/>
      <c r="H121" s="3" t="s">
        <v>125</v>
      </c>
      <c r="I121" s="3" t="s">
        <v>50</v>
      </c>
      <c r="J121" s="9">
        <v>314042</v>
      </c>
      <c r="K121" s="9">
        <v>174091</v>
      </c>
      <c r="L121" s="1">
        <v>168057</v>
      </c>
      <c r="M121" s="1">
        <v>132422</v>
      </c>
      <c r="N121" s="1">
        <v>567577</v>
      </c>
      <c r="O121" s="1">
        <v>180315</v>
      </c>
      <c r="P121" s="1">
        <v>640281</v>
      </c>
      <c r="Q121" s="1">
        <v>575575</v>
      </c>
      <c r="R121" s="1">
        <v>108256</v>
      </c>
      <c r="S121" s="1">
        <v>208452</v>
      </c>
      <c r="T121" s="1">
        <f t="shared" si="34"/>
        <v>3069068</v>
      </c>
      <c r="U121" s="1">
        <v>536100</v>
      </c>
      <c r="V121" s="1">
        <f>202619</f>
        <v>202619</v>
      </c>
      <c r="W121" s="1">
        <f t="shared" si="35"/>
        <v>738719</v>
      </c>
      <c r="X121" s="1"/>
      <c r="Y121" s="1"/>
      <c r="Z121" s="1"/>
      <c r="AA121" s="1"/>
      <c r="AB121" s="1"/>
      <c r="AC121" s="1">
        <f t="shared" si="36"/>
        <v>738719</v>
      </c>
      <c r="AD121" s="1">
        <v>0</v>
      </c>
      <c r="AE121" s="1">
        <v>0</v>
      </c>
      <c r="AF121" s="1"/>
      <c r="AG121" s="1">
        <v>510400</v>
      </c>
      <c r="AH121" s="1">
        <v>233800</v>
      </c>
      <c r="AI121" s="1">
        <v>120000</v>
      </c>
      <c r="AJ121" s="1">
        <v>70000</v>
      </c>
      <c r="AK121" s="1">
        <v>70000</v>
      </c>
      <c r="AL121" s="1">
        <f t="shared" si="38"/>
        <v>1004200</v>
      </c>
      <c r="AM121" s="1">
        <v>3300000</v>
      </c>
      <c r="AN121" s="10">
        <f t="shared" si="37"/>
        <v>8111987</v>
      </c>
      <c r="AO121" s="400"/>
      <c r="AP121" s="69"/>
      <c r="AQ121" s="366"/>
      <c r="AR121" s="315"/>
    </row>
    <row r="122" spans="1:44" s="5" customFormat="1">
      <c r="A122" s="152">
        <f t="shared" si="39"/>
        <v>109</v>
      </c>
      <c r="B122" s="181" t="s">
        <v>4</v>
      </c>
      <c r="C122" s="181">
        <v>207449</v>
      </c>
      <c r="D122" s="181"/>
      <c r="E122" s="160" t="s">
        <v>233</v>
      </c>
      <c r="F122" s="153">
        <v>5</v>
      </c>
      <c r="G122" s="153"/>
      <c r="H122" s="153" t="s">
        <v>451</v>
      </c>
      <c r="I122" s="153" t="s">
        <v>50</v>
      </c>
      <c r="J122" s="155"/>
      <c r="K122" s="156"/>
      <c r="L122" s="156"/>
      <c r="M122" s="156">
        <v>0</v>
      </c>
      <c r="N122" s="156">
        <v>0</v>
      </c>
      <c r="O122" s="156">
        <v>0</v>
      </c>
      <c r="P122" s="156">
        <v>0</v>
      </c>
      <c r="Q122" s="156">
        <v>0</v>
      </c>
      <c r="R122" s="156">
        <v>386</v>
      </c>
      <c r="S122" s="156">
        <v>15325</v>
      </c>
      <c r="T122" s="156">
        <f t="shared" si="34"/>
        <v>15711</v>
      </c>
      <c r="U122" s="156">
        <v>0</v>
      </c>
      <c r="V122" s="156">
        <v>437289</v>
      </c>
      <c r="W122" s="156">
        <f t="shared" si="35"/>
        <v>437289</v>
      </c>
      <c r="X122" s="156"/>
      <c r="Y122" s="156"/>
      <c r="Z122" s="156"/>
      <c r="AA122" s="156"/>
      <c r="AB122" s="156"/>
      <c r="AC122" s="156">
        <f>W122+X122+Y122+AA122+AB122+Z122</f>
        <v>437289</v>
      </c>
      <c r="AD122" s="156">
        <v>0</v>
      </c>
      <c r="AE122" s="156">
        <v>0</v>
      </c>
      <c r="AF122" s="156"/>
      <c r="AG122" s="156">
        <v>0</v>
      </c>
      <c r="AH122" s="156">
        <v>0</v>
      </c>
      <c r="AI122" s="156">
        <v>0</v>
      </c>
      <c r="AJ122" s="156">
        <v>0</v>
      </c>
      <c r="AK122" s="156">
        <v>0</v>
      </c>
      <c r="AL122" s="156">
        <f t="shared" si="38"/>
        <v>0</v>
      </c>
      <c r="AM122" s="156">
        <v>0</v>
      </c>
      <c r="AN122" s="158">
        <f t="shared" si="37"/>
        <v>453000</v>
      </c>
      <c r="AO122" s="329"/>
      <c r="AP122" s="169"/>
      <c r="AQ122" s="339"/>
      <c r="AR122" s="318"/>
    </row>
    <row r="123" spans="1:44" s="5" customFormat="1">
      <c r="A123" s="2">
        <f t="shared" si="39"/>
        <v>110</v>
      </c>
      <c r="B123" s="3" t="s">
        <v>12</v>
      </c>
      <c r="C123" s="3">
        <v>207446</v>
      </c>
      <c r="E123" s="68" t="s">
        <v>264</v>
      </c>
      <c r="F123" s="3" t="s">
        <v>46</v>
      </c>
      <c r="G123" s="3"/>
      <c r="H123" s="3" t="s">
        <v>125</v>
      </c>
      <c r="I123" s="3" t="s">
        <v>50</v>
      </c>
      <c r="J123" s="1"/>
      <c r="K123" s="1"/>
      <c r="L123" s="1"/>
      <c r="M123" s="1"/>
      <c r="N123" s="1"/>
      <c r="O123" s="1">
        <v>0</v>
      </c>
      <c r="P123" s="1">
        <v>54065</v>
      </c>
      <c r="Q123" s="1">
        <v>135695</v>
      </c>
      <c r="R123" s="1">
        <v>34134</v>
      </c>
      <c r="S123" s="1">
        <v>85181</v>
      </c>
      <c r="T123" s="1">
        <f t="shared" si="34"/>
        <v>309075</v>
      </c>
      <c r="U123" s="1">
        <v>100079</v>
      </c>
      <c r="V123" s="1">
        <v>32869</v>
      </c>
      <c r="W123" s="1">
        <f t="shared" si="35"/>
        <v>132948</v>
      </c>
      <c r="X123" s="1"/>
      <c r="Y123" s="1"/>
      <c r="Z123" s="1"/>
      <c r="AA123" s="1"/>
      <c r="AB123" s="1"/>
      <c r="AC123" s="1">
        <f>SUM(W123:AB123)</f>
        <v>132948</v>
      </c>
      <c r="AD123" s="1">
        <v>0</v>
      </c>
      <c r="AE123" s="1">
        <v>0</v>
      </c>
      <c r="AF123" s="1"/>
      <c r="AG123" s="1">
        <v>100000</v>
      </c>
      <c r="AH123" s="1">
        <v>100000</v>
      </c>
      <c r="AI123" s="1">
        <v>100000</v>
      </c>
      <c r="AJ123" s="1">
        <v>25000</v>
      </c>
      <c r="AK123" s="1">
        <v>25000</v>
      </c>
      <c r="AL123" s="1">
        <f t="shared" si="38"/>
        <v>350000</v>
      </c>
      <c r="AM123" s="1">
        <v>100000</v>
      </c>
      <c r="AN123" s="10">
        <f t="shared" si="37"/>
        <v>892023</v>
      </c>
      <c r="AO123" s="313"/>
      <c r="AP123" s="69"/>
      <c r="AQ123" s="366"/>
      <c r="AR123" s="315"/>
    </row>
    <row r="124" spans="1:44" s="5" customFormat="1">
      <c r="A124" s="152">
        <f t="shared" si="39"/>
        <v>111</v>
      </c>
      <c r="B124" s="181" t="s">
        <v>254</v>
      </c>
      <c r="C124" s="181">
        <v>207326</v>
      </c>
      <c r="D124" s="181"/>
      <c r="E124" s="160" t="s">
        <v>239</v>
      </c>
      <c r="F124" s="153">
        <v>3</v>
      </c>
      <c r="G124" s="153"/>
      <c r="H124" s="153" t="s">
        <v>363</v>
      </c>
      <c r="I124" s="153" t="s">
        <v>50</v>
      </c>
      <c r="J124" s="155"/>
      <c r="K124" s="156"/>
      <c r="L124" s="156"/>
      <c r="M124" s="156"/>
      <c r="N124" s="156">
        <v>0</v>
      </c>
      <c r="O124" s="156">
        <v>0</v>
      </c>
      <c r="P124" s="156">
        <v>0</v>
      </c>
      <c r="Q124" s="156">
        <v>0</v>
      </c>
      <c r="R124" s="156">
        <v>0</v>
      </c>
      <c r="S124" s="156">
        <v>19595</v>
      </c>
      <c r="T124" s="156">
        <f t="shared" si="34"/>
        <v>19595</v>
      </c>
      <c r="U124" s="156">
        <v>150000</v>
      </c>
      <c r="V124" s="156">
        <v>1011394</v>
      </c>
      <c r="W124" s="156">
        <f t="shared" si="35"/>
        <v>1161394</v>
      </c>
      <c r="X124" s="156"/>
      <c r="Y124" s="156"/>
      <c r="Z124" s="156"/>
      <c r="AA124" s="156"/>
      <c r="AB124" s="156"/>
      <c r="AC124" s="156">
        <f>W124+X124+Y124+AA124+AB124+Z124</f>
        <v>1161394</v>
      </c>
      <c r="AD124" s="156">
        <v>0</v>
      </c>
      <c r="AE124" s="156">
        <v>0</v>
      </c>
      <c r="AF124" s="156"/>
      <c r="AG124" s="156">
        <v>1450000</v>
      </c>
      <c r="AH124" s="156">
        <v>150000</v>
      </c>
      <c r="AI124" s="156">
        <v>1450000</v>
      </c>
      <c r="AJ124" s="156">
        <v>150000</v>
      </c>
      <c r="AK124" s="156">
        <v>1450000</v>
      </c>
      <c r="AL124" s="156">
        <f t="shared" si="38"/>
        <v>4650000</v>
      </c>
      <c r="AM124" s="156">
        <v>1725000</v>
      </c>
      <c r="AN124" s="158">
        <f t="shared" si="37"/>
        <v>7555989</v>
      </c>
      <c r="AO124" s="329"/>
      <c r="AP124" s="169"/>
      <c r="AQ124" s="339"/>
      <c r="AR124" s="318"/>
    </row>
    <row r="125" spans="1:44" s="5" customFormat="1">
      <c r="A125" s="2">
        <f t="shared" si="39"/>
        <v>112</v>
      </c>
      <c r="B125" s="3" t="s">
        <v>12</v>
      </c>
      <c r="C125" s="3">
        <v>207447</v>
      </c>
      <c r="D125" s="3"/>
      <c r="E125" s="56" t="s">
        <v>298</v>
      </c>
      <c r="F125" s="3">
        <v>2</v>
      </c>
      <c r="G125" s="2"/>
      <c r="H125" s="3" t="s">
        <v>125</v>
      </c>
      <c r="I125" s="3" t="s">
        <v>50</v>
      </c>
      <c r="J125" s="9"/>
      <c r="K125" s="9"/>
      <c r="L125" s="1"/>
      <c r="M125" s="1"/>
      <c r="N125" s="1"/>
      <c r="O125" s="1"/>
      <c r="P125" s="1">
        <v>0</v>
      </c>
      <c r="Q125" s="1">
        <v>3292</v>
      </c>
      <c r="R125" s="1">
        <v>18051</v>
      </c>
      <c r="S125" s="1">
        <v>23089</v>
      </c>
      <c r="T125" s="1">
        <f t="shared" si="34"/>
        <v>44432</v>
      </c>
      <c r="U125" s="1">
        <v>25000</v>
      </c>
      <c r="V125" s="1">
        <v>48155</v>
      </c>
      <c r="W125" s="1">
        <f t="shared" si="35"/>
        <v>73155</v>
      </c>
      <c r="X125" s="1"/>
      <c r="Y125" s="1"/>
      <c r="Z125" s="1"/>
      <c r="AA125" s="1"/>
      <c r="AB125" s="51"/>
      <c r="AC125" s="1">
        <f>SUM(W125:AB125)</f>
        <v>73155</v>
      </c>
      <c r="AD125" s="1">
        <v>0</v>
      </c>
      <c r="AE125" s="1">
        <v>0</v>
      </c>
      <c r="AF125" s="1"/>
      <c r="AG125" s="1">
        <v>75000</v>
      </c>
      <c r="AH125" s="1">
        <v>75000</v>
      </c>
      <c r="AI125" s="1">
        <v>25000</v>
      </c>
      <c r="AJ125" s="1">
        <v>25000</v>
      </c>
      <c r="AK125" s="1">
        <v>25000</v>
      </c>
      <c r="AL125" s="1">
        <f>SUM(AG125:AK125)</f>
        <v>225000</v>
      </c>
      <c r="AM125" s="1">
        <v>175000</v>
      </c>
      <c r="AN125" s="10">
        <f t="shared" si="37"/>
        <v>517587</v>
      </c>
      <c r="AO125" s="313"/>
      <c r="AP125" s="69"/>
      <c r="AQ125" s="350"/>
      <c r="AR125" s="315"/>
    </row>
    <row r="126" spans="1:44" s="5" customFormat="1">
      <c r="A126" s="152">
        <f t="shared" si="39"/>
        <v>113</v>
      </c>
      <c r="B126" s="153" t="s">
        <v>23</v>
      </c>
      <c r="C126" s="153">
        <v>207304</v>
      </c>
      <c r="D126" s="162"/>
      <c r="E126" s="163" t="s">
        <v>189</v>
      </c>
      <c r="F126" s="153">
        <v>4</v>
      </c>
      <c r="G126" s="153"/>
      <c r="H126" s="153" t="s">
        <v>417</v>
      </c>
      <c r="I126" s="153" t="s">
        <v>50</v>
      </c>
      <c r="J126" s="156"/>
      <c r="K126" s="156"/>
      <c r="L126" s="156">
        <v>0</v>
      </c>
      <c r="M126" s="156">
        <v>0</v>
      </c>
      <c r="N126" s="156">
        <v>0</v>
      </c>
      <c r="O126" s="156">
        <v>57420</v>
      </c>
      <c r="P126" s="156">
        <v>24812</v>
      </c>
      <c r="Q126" s="156">
        <v>59143</v>
      </c>
      <c r="R126" s="156">
        <v>118805</v>
      </c>
      <c r="S126" s="156">
        <v>32340</v>
      </c>
      <c r="T126" s="156">
        <f t="shared" si="34"/>
        <v>292520</v>
      </c>
      <c r="U126" s="156">
        <v>300000</v>
      </c>
      <c r="V126" s="156">
        <v>3267146</v>
      </c>
      <c r="W126" s="156">
        <f t="shared" si="35"/>
        <v>3567146</v>
      </c>
      <c r="X126" s="156"/>
      <c r="Y126" s="156"/>
      <c r="Z126" s="156"/>
      <c r="AA126" s="156"/>
      <c r="AB126" s="156"/>
      <c r="AC126" s="156">
        <f>SUM(W126:AB126)</f>
        <v>3567146</v>
      </c>
      <c r="AD126" s="156">
        <v>0</v>
      </c>
      <c r="AE126" s="156">
        <v>0</v>
      </c>
      <c r="AF126" s="156"/>
      <c r="AG126" s="156">
        <v>0</v>
      </c>
      <c r="AH126" s="156">
        <v>0</v>
      </c>
      <c r="AI126" s="156">
        <v>0</v>
      </c>
      <c r="AJ126" s="156">
        <v>0</v>
      </c>
      <c r="AK126" s="156">
        <v>0</v>
      </c>
      <c r="AL126" s="156">
        <f t="shared" si="38"/>
        <v>0</v>
      </c>
      <c r="AM126" s="156">
        <v>0</v>
      </c>
      <c r="AN126" s="158">
        <f t="shared" si="37"/>
        <v>3859666</v>
      </c>
      <c r="AO126" s="336"/>
      <c r="AP126" s="166"/>
      <c r="AQ126" s="352"/>
      <c r="AR126" s="318"/>
    </row>
    <row r="127" spans="1:44" s="5" customFormat="1">
      <c r="A127" s="2">
        <f t="shared" si="39"/>
        <v>114</v>
      </c>
      <c r="B127" s="3" t="s">
        <v>23</v>
      </c>
      <c r="C127" s="3">
        <v>207197</v>
      </c>
      <c r="E127" s="57" t="s">
        <v>190</v>
      </c>
      <c r="F127" s="3">
        <v>4</v>
      </c>
      <c r="G127" s="3"/>
      <c r="H127" s="3" t="s">
        <v>417</v>
      </c>
      <c r="I127" s="3" t="s">
        <v>50</v>
      </c>
      <c r="J127" s="1"/>
      <c r="K127" s="1"/>
      <c r="L127" s="1">
        <v>0</v>
      </c>
      <c r="M127" s="1">
        <v>13</v>
      </c>
      <c r="N127" s="1">
        <v>162843</v>
      </c>
      <c r="O127" s="1">
        <v>235089</v>
      </c>
      <c r="P127" s="1">
        <v>9626</v>
      </c>
      <c r="Q127" s="1">
        <v>19904</v>
      </c>
      <c r="R127" s="1">
        <v>25949</v>
      </c>
      <c r="S127" s="1">
        <v>19185</v>
      </c>
      <c r="T127" s="1">
        <f t="shared" si="34"/>
        <v>472609</v>
      </c>
      <c r="U127" s="1">
        <v>275000</v>
      </c>
      <c r="V127" s="1">
        <v>1245367</v>
      </c>
      <c r="W127" s="1">
        <f t="shared" si="35"/>
        <v>1520367</v>
      </c>
      <c r="X127" s="1"/>
      <c r="Y127" s="1"/>
      <c r="Z127" s="1"/>
      <c r="AA127" s="1"/>
      <c r="AB127" s="12"/>
      <c r="AC127" s="1">
        <f>SUM(W127:AB127)</f>
        <v>1520367</v>
      </c>
      <c r="AD127" s="1">
        <v>0</v>
      </c>
      <c r="AE127" s="1">
        <v>0</v>
      </c>
      <c r="AF127" s="1"/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f t="shared" si="38"/>
        <v>0</v>
      </c>
      <c r="AM127" s="1">
        <v>0</v>
      </c>
      <c r="AN127" s="10">
        <f t="shared" si="37"/>
        <v>1992976</v>
      </c>
      <c r="AO127" s="313"/>
      <c r="AP127" s="69"/>
      <c r="AQ127" s="366"/>
      <c r="AR127" s="315"/>
    </row>
    <row r="128" spans="1:44" s="5" customFormat="1">
      <c r="A128" s="152">
        <f t="shared" si="39"/>
        <v>115</v>
      </c>
      <c r="B128" s="153" t="s">
        <v>23</v>
      </c>
      <c r="C128" s="153">
        <v>207292</v>
      </c>
      <c r="D128" s="153"/>
      <c r="E128" s="154" t="s">
        <v>274</v>
      </c>
      <c r="F128" s="153">
        <v>5</v>
      </c>
      <c r="G128" s="153"/>
      <c r="H128" s="153" t="s">
        <v>523</v>
      </c>
      <c r="I128" s="153" t="s">
        <v>50</v>
      </c>
      <c r="J128" s="156"/>
      <c r="K128" s="156"/>
      <c r="L128" s="156"/>
      <c r="M128" s="156"/>
      <c r="N128" s="156"/>
      <c r="O128" s="156">
        <v>0</v>
      </c>
      <c r="P128" s="156">
        <v>0</v>
      </c>
      <c r="Q128" s="156">
        <v>0</v>
      </c>
      <c r="R128" s="156">
        <v>0</v>
      </c>
      <c r="S128" s="156">
        <v>0</v>
      </c>
      <c r="T128" s="156">
        <f t="shared" si="34"/>
        <v>0</v>
      </c>
      <c r="U128" s="156">
        <v>0</v>
      </c>
      <c r="V128" s="156">
        <v>0</v>
      </c>
      <c r="W128" s="156">
        <f t="shared" si="35"/>
        <v>0</v>
      </c>
      <c r="X128" s="156"/>
      <c r="Y128" s="156"/>
      <c r="Z128" s="156"/>
      <c r="AA128" s="156"/>
      <c r="AB128" s="159"/>
      <c r="AC128" s="156">
        <f>W128+X128+Y128+AA128+AB128+Z128</f>
        <v>0</v>
      </c>
      <c r="AD128" s="156">
        <v>0</v>
      </c>
      <c r="AE128" s="156">
        <v>0</v>
      </c>
      <c r="AF128" s="156"/>
      <c r="AG128" s="156">
        <v>0</v>
      </c>
      <c r="AH128" s="156">
        <v>0</v>
      </c>
      <c r="AI128" s="156">
        <v>0</v>
      </c>
      <c r="AJ128" s="156">
        <v>0</v>
      </c>
      <c r="AK128" s="156">
        <v>0</v>
      </c>
      <c r="AL128" s="156">
        <f t="shared" si="38"/>
        <v>0</v>
      </c>
      <c r="AM128" s="156">
        <v>0</v>
      </c>
      <c r="AN128" s="158">
        <f t="shared" si="37"/>
        <v>0</v>
      </c>
      <c r="AO128" s="336"/>
      <c r="AP128" s="166"/>
      <c r="AQ128" s="352"/>
      <c r="AR128" s="318"/>
    </row>
    <row r="129" spans="1:44" s="5" customFormat="1">
      <c r="A129" s="2">
        <f t="shared" si="39"/>
        <v>116</v>
      </c>
      <c r="B129" s="91" t="s">
        <v>12</v>
      </c>
      <c r="C129" s="91">
        <v>207613</v>
      </c>
      <c r="D129" s="91"/>
      <c r="E129" s="4" t="s">
        <v>240</v>
      </c>
      <c r="F129" s="3">
        <v>3</v>
      </c>
      <c r="G129" s="3"/>
      <c r="H129" s="3" t="s">
        <v>346</v>
      </c>
      <c r="I129" s="3" t="s">
        <v>50</v>
      </c>
      <c r="J129" s="9"/>
      <c r="K129" s="1"/>
      <c r="L129" s="1"/>
      <c r="M129" s="1"/>
      <c r="N129" s="1">
        <v>0</v>
      </c>
      <c r="O129" s="1">
        <v>0</v>
      </c>
      <c r="P129" s="1">
        <v>0</v>
      </c>
      <c r="Q129" s="1">
        <v>76601</v>
      </c>
      <c r="R129" s="1">
        <v>206033</v>
      </c>
      <c r="S129" s="1">
        <v>105690</v>
      </c>
      <c r="T129" s="1">
        <f t="shared" si="34"/>
        <v>388324</v>
      </c>
      <c r="U129" s="1">
        <v>0</v>
      </c>
      <c r="V129" s="1">
        <v>626341</v>
      </c>
      <c r="W129" s="1">
        <f t="shared" si="35"/>
        <v>626341</v>
      </c>
      <c r="X129" s="1"/>
      <c r="Y129" s="1"/>
      <c r="Z129" s="1"/>
      <c r="AA129" s="1"/>
      <c r="AB129" s="1"/>
      <c r="AC129" s="1">
        <f>W129+X129+Y129+AA129+AB129+Z129</f>
        <v>626341</v>
      </c>
      <c r="AD129" s="1">
        <v>0</v>
      </c>
      <c r="AE129" s="1">
        <v>0</v>
      </c>
      <c r="AF129" s="1"/>
      <c r="AG129" s="1">
        <v>2900000</v>
      </c>
      <c r="AH129" s="1">
        <v>0</v>
      </c>
      <c r="AI129" s="1">
        <v>0</v>
      </c>
      <c r="AJ129" s="1">
        <v>0</v>
      </c>
      <c r="AK129" s="1">
        <v>0</v>
      </c>
      <c r="AL129" s="1">
        <f t="shared" si="38"/>
        <v>2900000</v>
      </c>
      <c r="AM129" s="1">
        <v>0</v>
      </c>
      <c r="AN129" s="10">
        <f t="shared" ref="AN129:AN165" si="40">+T129+AC129+AL129+AM129</f>
        <v>3914665</v>
      </c>
      <c r="AO129" s="319"/>
      <c r="AP129" s="71"/>
      <c r="AQ129" s="338"/>
      <c r="AR129" s="315"/>
    </row>
    <row r="130" spans="1:44" s="5" customFormat="1">
      <c r="A130" s="152">
        <f t="shared" si="39"/>
        <v>117</v>
      </c>
      <c r="B130" s="181" t="s">
        <v>16</v>
      </c>
      <c r="C130" s="181"/>
      <c r="D130" s="181"/>
      <c r="E130" s="160" t="s">
        <v>225</v>
      </c>
      <c r="F130" s="153">
        <v>5</v>
      </c>
      <c r="G130" s="153"/>
      <c r="H130" s="153" t="s">
        <v>364</v>
      </c>
      <c r="I130" s="153" t="s">
        <v>50</v>
      </c>
      <c r="J130" s="155"/>
      <c r="K130" s="156"/>
      <c r="L130" s="156"/>
      <c r="M130" s="156">
        <v>0</v>
      </c>
      <c r="N130" s="156"/>
      <c r="O130" s="156">
        <v>0</v>
      </c>
      <c r="P130" s="156">
        <v>0</v>
      </c>
      <c r="Q130" s="156">
        <v>0</v>
      </c>
      <c r="R130" s="156">
        <v>0</v>
      </c>
      <c r="S130" s="156">
        <v>0</v>
      </c>
      <c r="T130" s="156">
        <f t="shared" si="34"/>
        <v>0</v>
      </c>
      <c r="U130" s="156">
        <v>0</v>
      </c>
      <c r="V130" s="156">
        <v>0</v>
      </c>
      <c r="W130" s="156">
        <f t="shared" si="35"/>
        <v>0</v>
      </c>
      <c r="X130" s="156"/>
      <c r="Y130" s="156"/>
      <c r="Z130" s="156"/>
      <c r="AA130" s="156"/>
      <c r="AB130" s="156"/>
      <c r="AC130" s="156">
        <f>W130+X130+Y130+AA130+AB130+Z130</f>
        <v>0</v>
      </c>
      <c r="AD130" s="156">
        <v>0</v>
      </c>
      <c r="AE130" s="156">
        <v>0</v>
      </c>
      <c r="AF130" s="156"/>
      <c r="AG130" s="156">
        <v>0</v>
      </c>
      <c r="AH130" s="156">
        <v>0</v>
      </c>
      <c r="AI130" s="156">
        <v>0</v>
      </c>
      <c r="AJ130" s="156">
        <v>0</v>
      </c>
      <c r="AK130" s="156">
        <v>0</v>
      </c>
      <c r="AL130" s="156">
        <f t="shared" si="38"/>
        <v>0</v>
      </c>
      <c r="AM130" s="156">
        <v>0</v>
      </c>
      <c r="AN130" s="158">
        <f t="shared" si="40"/>
        <v>0</v>
      </c>
      <c r="AO130" s="329"/>
      <c r="AP130" s="169"/>
      <c r="AQ130" s="339"/>
      <c r="AR130" s="318"/>
    </row>
    <row r="131" spans="1:44" s="5" customFormat="1">
      <c r="A131" s="2">
        <f t="shared" si="39"/>
        <v>118</v>
      </c>
      <c r="B131" s="3"/>
      <c r="C131" s="3" t="s">
        <v>31</v>
      </c>
      <c r="D131" s="3"/>
      <c r="E131" s="4" t="s">
        <v>483</v>
      </c>
      <c r="F131" s="3"/>
      <c r="G131" s="3"/>
      <c r="H131" s="3" t="s">
        <v>124</v>
      </c>
      <c r="I131" s="3" t="s">
        <v>50</v>
      </c>
      <c r="J131" s="9"/>
      <c r="K131" s="9"/>
      <c r="L131" s="1"/>
      <c r="M131" s="1"/>
      <c r="N131" s="1"/>
      <c r="O131" s="1"/>
      <c r="P131" s="1"/>
      <c r="Q131" s="1"/>
      <c r="R131" s="1"/>
      <c r="S131" s="1">
        <v>0</v>
      </c>
      <c r="T131" s="1">
        <f t="shared" si="34"/>
        <v>0</v>
      </c>
      <c r="U131" s="1">
        <v>0</v>
      </c>
      <c r="V131" s="1">
        <v>0</v>
      </c>
      <c r="W131" s="1">
        <f t="shared" si="35"/>
        <v>0</v>
      </c>
      <c r="X131" s="1"/>
      <c r="Y131" s="1"/>
      <c r="Z131" s="1"/>
      <c r="AA131" s="1"/>
      <c r="AB131" s="1"/>
      <c r="AC131" s="6">
        <f>SUM(W131:AB131)</f>
        <v>0</v>
      </c>
      <c r="AD131" s="1">
        <v>0</v>
      </c>
      <c r="AE131" s="1">
        <v>0</v>
      </c>
      <c r="AF131" s="1"/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0">
        <f t="shared" si="40"/>
        <v>0</v>
      </c>
      <c r="AO131" s="313"/>
      <c r="AP131" s="69"/>
      <c r="AQ131" s="350"/>
      <c r="AR131" s="315"/>
    </row>
    <row r="132" spans="1:44" s="5" customFormat="1">
      <c r="A132" s="152">
        <f t="shared" si="39"/>
        <v>119</v>
      </c>
      <c r="B132" s="153" t="s">
        <v>16</v>
      </c>
      <c r="C132" s="153">
        <v>207293</v>
      </c>
      <c r="D132" s="153"/>
      <c r="E132" s="154" t="s">
        <v>211</v>
      </c>
      <c r="F132" s="153">
        <v>5</v>
      </c>
      <c r="G132" s="153"/>
      <c r="H132" s="153" t="s">
        <v>124</v>
      </c>
      <c r="I132" s="153" t="s">
        <v>50</v>
      </c>
      <c r="J132" s="155">
        <v>0</v>
      </c>
      <c r="K132" s="155">
        <v>108</v>
      </c>
      <c r="L132" s="156">
        <v>5826</v>
      </c>
      <c r="M132" s="156">
        <v>31578</v>
      </c>
      <c r="N132" s="156">
        <v>0</v>
      </c>
      <c r="O132" s="156">
        <v>0</v>
      </c>
      <c r="P132" s="156">
        <v>0</v>
      </c>
      <c r="Q132" s="156">
        <v>0</v>
      </c>
      <c r="R132" s="156">
        <v>0</v>
      </c>
      <c r="S132" s="156">
        <v>0</v>
      </c>
      <c r="T132" s="156">
        <f t="shared" si="34"/>
        <v>37512</v>
      </c>
      <c r="U132" s="156">
        <v>650000</v>
      </c>
      <c r="V132" s="156">
        <v>-650000</v>
      </c>
      <c r="W132" s="156">
        <f t="shared" si="35"/>
        <v>0</v>
      </c>
      <c r="X132" s="156"/>
      <c r="Y132" s="156"/>
      <c r="Z132" s="156"/>
      <c r="AA132" s="156"/>
      <c r="AB132" s="156"/>
      <c r="AC132" s="156">
        <f>SUM(W132:AB132)</f>
        <v>0</v>
      </c>
      <c r="AD132" s="156">
        <v>0</v>
      </c>
      <c r="AE132" s="156">
        <v>0</v>
      </c>
      <c r="AF132" s="156"/>
      <c r="AG132" s="156">
        <v>150000</v>
      </c>
      <c r="AH132" s="156">
        <v>950000</v>
      </c>
      <c r="AI132" s="156">
        <v>0</v>
      </c>
      <c r="AJ132" s="156">
        <v>0</v>
      </c>
      <c r="AK132" s="156">
        <v>0</v>
      </c>
      <c r="AL132" s="156">
        <f t="shared" ref="AL132:AL191" si="41">SUM(AG132:AK132)</f>
        <v>1100000</v>
      </c>
      <c r="AM132" s="156">
        <v>0</v>
      </c>
      <c r="AN132" s="158">
        <f t="shared" si="40"/>
        <v>1137512</v>
      </c>
      <c r="AO132" s="404"/>
      <c r="AP132" s="405"/>
      <c r="AQ132" s="337"/>
      <c r="AR132" s="318"/>
    </row>
    <row r="133" spans="1:44" s="5" customFormat="1">
      <c r="A133" s="2">
        <v>119</v>
      </c>
      <c r="B133" s="3"/>
      <c r="C133" s="3" t="s">
        <v>31</v>
      </c>
      <c r="D133" s="3"/>
      <c r="E133" s="53" t="s">
        <v>515</v>
      </c>
      <c r="F133" s="3"/>
      <c r="G133" s="3"/>
      <c r="H133" s="3"/>
      <c r="I133" s="3" t="s">
        <v>50</v>
      </c>
      <c r="J133" s="9">
        <v>0</v>
      </c>
      <c r="K133" s="9"/>
      <c r="L133" s="1"/>
      <c r="M133" s="1"/>
      <c r="N133" s="1"/>
      <c r="O133" s="1"/>
      <c r="P133" s="1"/>
      <c r="Q133" s="1">
        <v>0</v>
      </c>
      <c r="R133" s="1">
        <v>0</v>
      </c>
      <c r="S133" s="1">
        <v>0</v>
      </c>
      <c r="T133" s="1">
        <f t="shared" si="34"/>
        <v>0</v>
      </c>
      <c r="U133" s="1">
        <v>0</v>
      </c>
      <c r="V133" s="1"/>
      <c r="W133" s="1">
        <f t="shared" si="35"/>
        <v>0</v>
      </c>
      <c r="X133" s="1"/>
      <c r="Y133" s="1"/>
      <c r="Z133" s="1"/>
      <c r="AA133" s="1"/>
      <c r="AB133" s="1"/>
      <c r="AC133" s="1">
        <v>0</v>
      </c>
      <c r="AD133" s="1">
        <v>0</v>
      </c>
      <c r="AE133" s="1">
        <v>0</v>
      </c>
      <c r="AF133" s="1"/>
      <c r="AG133" s="1">
        <v>100000</v>
      </c>
      <c r="AH133" s="1">
        <v>850000</v>
      </c>
      <c r="AI133" s="1">
        <v>0</v>
      </c>
      <c r="AJ133" s="1">
        <v>0</v>
      </c>
      <c r="AK133" s="1">
        <v>0</v>
      </c>
      <c r="AL133" s="1">
        <f t="shared" si="41"/>
        <v>950000</v>
      </c>
      <c r="AM133" s="1">
        <v>0</v>
      </c>
      <c r="AN133" s="10">
        <f>+T133+AC133+AL133+AM133</f>
        <v>950000</v>
      </c>
      <c r="AO133" s="406"/>
      <c r="AP133" s="407"/>
      <c r="AQ133" s="350"/>
      <c r="AR133" s="315"/>
    </row>
    <row r="134" spans="1:44" s="5" customFormat="1">
      <c r="A134" s="152">
        <v>120</v>
      </c>
      <c r="B134" s="153" t="s">
        <v>16</v>
      </c>
      <c r="C134" s="153">
        <v>207327</v>
      </c>
      <c r="D134" s="162"/>
      <c r="E134" s="165" t="s">
        <v>265</v>
      </c>
      <c r="F134" s="153">
        <v>3</v>
      </c>
      <c r="G134" s="153"/>
      <c r="H134" s="153" t="s">
        <v>452</v>
      </c>
      <c r="I134" s="153" t="s">
        <v>50</v>
      </c>
      <c r="J134" s="156"/>
      <c r="K134" s="156"/>
      <c r="L134" s="156"/>
      <c r="M134" s="156"/>
      <c r="N134" s="156"/>
      <c r="O134" s="156">
        <v>0</v>
      </c>
      <c r="P134" s="156">
        <v>0</v>
      </c>
      <c r="Q134" s="156">
        <v>34554</v>
      </c>
      <c r="R134" s="156">
        <v>102196</v>
      </c>
      <c r="S134" s="156">
        <v>190</v>
      </c>
      <c r="T134" s="156">
        <f t="shared" si="34"/>
        <v>136940</v>
      </c>
      <c r="U134" s="156">
        <v>0</v>
      </c>
      <c r="V134" s="156">
        <v>2109375</v>
      </c>
      <c r="W134" s="156">
        <f t="shared" si="35"/>
        <v>2109375</v>
      </c>
      <c r="X134" s="156"/>
      <c r="Y134" s="156"/>
      <c r="Z134" s="156"/>
      <c r="AA134" s="156"/>
      <c r="AB134" s="156"/>
      <c r="AC134" s="156">
        <f t="shared" ref="AC134:AC139" si="42">SUM(W134:AB134)</f>
        <v>2109375</v>
      </c>
      <c r="AD134" s="156">
        <v>0</v>
      </c>
      <c r="AE134" s="156">
        <v>0</v>
      </c>
      <c r="AF134" s="156"/>
      <c r="AG134" s="156">
        <v>0</v>
      </c>
      <c r="AH134" s="156">
        <v>0</v>
      </c>
      <c r="AI134" s="156">
        <v>0</v>
      </c>
      <c r="AJ134" s="156">
        <v>0</v>
      </c>
      <c r="AK134" s="156">
        <v>0</v>
      </c>
      <c r="AL134" s="156">
        <f t="shared" si="41"/>
        <v>0</v>
      </c>
      <c r="AM134" s="156">
        <v>0</v>
      </c>
      <c r="AN134" s="158">
        <f t="shared" si="40"/>
        <v>2246315</v>
      </c>
      <c r="AO134" s="336"/>
      <c r="AP134" s="166"/>
      <c r="AQ134" s="352"/>
      <c r="AR134" s="318"/>
    </row>
    <row r="135" spans="1:44" s="5" customFormat="1">
      <c r="A135" s="2">
        <f>+A134+1</f>
        <v>121</v>
      </c>
      <c r="B135" s="3" t="s">
        <v>16</v>
      </c>
      <c r="C135" s="3"/>
      <c r="E135" s="68" t="s">
        <v>286</v>
      </c>
      <c r="F135" s="3">
        <v>3</v>
      </c>
      <c r="G135" s="3"/>
      <c r="H135" s="3" t="s">
        <v>124</v>
      </c>
      <c r="I135" s="3" t="s">
        <v>50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f t="shared" si="34"/>
        <v>0</v>
      </c>
      <c r="U135" s="1">
        <v>0</v>
      </c>
      <c r="V135" s="1">
        <v>0</v>
      </c>
      <c r="W135" s="1">
        <f t="shared" si="35"/>
        <v>0</v>
      </c>
      <c r="X135" s="1"/>
      <c r="Y135" s="1"/>
      <c r="Z135" s="1"/>
      <c r="AA135" s="1"/>
      <c r="AB135" s="1"/>
      <c r="AC135" s="1">
        <f t="shared" si="42"/>
        <v>0</v>
      </c>
      <c r="AD135" s="1">
        <v>0</v>
      </c>
      <c r="AE135" s="1">
        <v>0</v>
      </c>
      <c r="AF135" s="1"/>
      <c r="AG135" s="1">
        <v>0</v>
      </c>
      <c r="AH135" s="1">
        <v>300000</v>
      </c>
      <c r="AI135" s="1">
        <v>100000</v>
      </c>
      <c r="AJ135" s="1">
        <v>4325000</v>
      </c>
      <c r="AK135" s="1">
        <v>0</v>
      </c>
      <c r="AL135" s="1">
        <f>SUM(AG135:AK135)</f>
        <v>4725000</v>
      </c>
      <c r="AM135" s="1">
        <v>0</v>
      </c>
      <c r="AN135" s="10">
        <f t="shared" si="40"/>
        <v>4725000</v>
      </c>
      <c r="AO135" s="313"/>
      <c r="AP135" s="69"/>
      <c r="AQ135" s="366"/>
      <c r="AR135" s="315"/>
    </row>
    <row r="136" spans="1:44" s="5" customFormat="1">
      <c r="A136" s="152">
        <v>122</v>
      </c>
      <c r="B136" s="153"/>
      <c r="C136" s="153"/>
      <c r="D136" s="162"/>
      <c r="E136" s="165" t="s">
        <v>499</v>
      </c>
      <c r="F136" s="153"/>
      <c r="G136" s="153"/>
      <c r="H136" s="153"/>
      <c r="I136" s="153" t="s">
        <v>50</v>
      </c>
      <c r="J136" s="156">
        <v>0</v>
      </c>
      <c r="K136" s="156">
        <v>0</v>
      </c>
      <c r="L136" s="156">
        <v>0</v>
      </c>
      <c r="M136" s="156">
        <v>0</v>
      </c>
      <c r="N136" s="156">
        <v>0</v>
      </c>
      <c r="O136" s="156"/>
      <c r="P136" s="156">
        <v>0</v>
      </c>
      <c r="Q136" s="156">
        <v>0</v>
      </c>
      <c r="R136" s="156">
        <v>0</v>
      </c>
      <c r="S136" s="156">
        <v>0</v>
      </c>
      <c r="T136" s="156">
        <f t="shared" si="34"/>
        <v>0</v>
      </c>
      <c r="U136" s="156">
        <v>0</v>
      </c>
      <c r="V136" s="156">
        <v>0</v>
      </c>
      <c r="W136" s="156">
        <f>U136+V136</f>
        <v>0</v>
      </c>
      <c r="X136" s="156"/>
      <c r="Y136" s="156"/>
      <c r="Z136" s="156"/>
      <c r="AA136" s="156"/>
      <c r="AB136" s="156"/>
      <c r="AC136" s="156">
        <f t="shared" si="42"/>
        <v>0</v>
      </c>
      <c r="AD136" s="156">
        <v>0</v>
      </c>
      <c r="AE136" s="156">
        <v>0</v>
      </c>
      <c r="AF136" s="156"/>
      <c r="AG136" s="156">
        <v>462500</v>
      </c>
      <c r="AH136" s="156">
        <v>6900000</v>
      </c>
      <c r="AI136" s="156">
        <v>0</v>
      </c>
      <c r="AJ136" s="156">
        <v>0</v>
      </c>
      <c r="AK136" s="156">
        <v>0</v>
      </c>
      <c r="AL136" s="156">
        <f>SUM(AG136:AK136)</f>
        <v>7362500</v>
      </c>
      <c r="AM136" s="156">
        <v>0</v>
      </c>
      <c r="AN136" s="158">
        <f t="shared" si="40"/>
        <v>7362500</v>
      </c>
      <c r="AO136" s="336"/>
      <c r="AP136" s="166"/>
      <c r="AQ136" s="352"/>
      <c r="AR136" s="318"/>
    </row>
    <row r="137" spans="1:44" s="5" customFormat="1">
      <c r="A137" s="2">
        <v>123</v>
      </c>
      <c r="B137" s="3" t="s">
        <v>16</v>
      </c>
      <c r="C137" s="3">
        <v>207450</v>
      </c>
      <c r="D137" s="3"/>
      <c r="E137" s="53" t="s">
        <v>334</v>
      </c>
      <c r="F137" s="3">
        <v>1</v>
      </c>
      <c r="G137" s="3"/>
      <c r="H137" s="3" t="s">
        <v>124</v>
      </c>
      <c r="I137" s="3" t="s">
        <v>50</v>
      </c>
      <c r="J137" s="9">
        <v>0</v>
      </c>
      <c r="K137" s="9">
        <v>0</v>
      </c>
      <c r="L137" s="1">
        <v>0</v>
      </c>
      <c r="M137" s="1">
        <v>0</v>
      </c>
      <c r="N137" s="1"/>
      <c r="O137" s="1"/>
      <c r="P137" s="1"/>
      <c r="Q137" s="1">
        <v>0</v>
      </c>
      <c r="R137" s="1">
        <v>0</v>
      </c>
      <c r="S137" s="1">
        <v>0</v>
      </c>
      <c r="T137" s="1">
        <f t="shared" si="34"/>
        <v>0</v>
      </c>
      <c r="U137" s="1">
        <v>850000</v>
      </c>
      <c r="V137" s="1">
        <v>-850000</v>
      </c>
      <c r="W137" s="1">
        <f t="shared" si="35"/>
        <v>0</v>
      </c>
      <c r="X137" s="1"/>
      <c r="Y137" s="1"/>
      <c r="Z137" s="1"/>
      <c r="AA137" s="1"/>
      <c r="AB137" s="1"/>
      <c r="AC137" s="1">
        <f t="shared" si="42"/>
        <v>0</v>
      </c>
      <c r="AD137" s="1">
        <v>0</v>
      </c>
      <c r="AE137" s="1">
        <v>0</v>
      </c>
      <c r="AF137" s="1"/>
      <c r="AG137" s="1">
        <v>150000</v>
      </c>
      <c r="AH137" s="1">
        <v>950000</v>
      </c>
      <c r="AI137" s="1">
        <v>0</v>
      </c>
      <c r="AJ137" s="1">
        <v>0</v>
      </c>
      <c r="AK137" s="1">
        <v>0</v>
      </c>
      <c r="AL137" s="1">
        <f>SUM(AG137:AK137)</f>
        <v>1100000</v>
      </c>
      <c r="AM137" s="1">
        <v>0</v>
      </c>
      <c r="AN137" s="10">
        <f t="shared" si="40"/>
        <v>1100000</v>
      </c>
      <c r="AO137" s="365"/>
      <c r="AP137" s="71"/>
      <c r="AQ137" s="366"/>
      <c r="AR137" s="315"/>
    </row>
    <row r="138" spans="1:44" s="5" customFormat="1">
      <c r="A138" s="152">
        <f t="shared" ref="A138:A145" si="43">+A137+1</f>
        <v>124</v>
      </c>
      <c r="B138" s="153" t="s">
        <v>16</v>
      </c>
      <c r="C138" s="153">
        <v>207333</v>
      </c>
      <c r="D138" s="162"/>
      <c r="E138" s="165" t="s">
        <v>287</v>
      </c>
      <c r="F138" s="153">
        <v>3</v>
      </c>
      <c r="G138" s="153"/>
      <c r="H138" s="153" t="s">
        <v>453</v>
      </c>
      <c r="I138" s="153" t="s">
        <v>50</v>
      </c>
      <c r="J138" s="156"/>
      <c r="K138" s="156"/>
      <c r="L138" s="156"/>
      <c r="M138" s="156"/>
      <c r="N138" s="156"/>
      <c r="O138" s="156">
        <v>0</v>
      </c>
      <c r="P138" s="156">
        <v>0</v>
      </c>
      <c r="Q138" s="156">
        <v>2010</v>
      </c>
      <c r="R138" s="156">
        <v>102413</v>
      </c>
      <c r="S138" s="156">
        <v>302845</v>
      </c>
      <c r="T138" s="156">
        <f t="shared" si="34"/>
        <v>407268</v>
      </c>
      <c r="U138" s="156">
        <v>0</v>
      </c>
      <c r="V138" s="156">
        <v>2865714</v>
      </c>
      <c r="W138" s="156">
        <f t="shared" si="35"/>
        <v>2865714</v>
      </c>
      <c r="X138" s="156"/>
      <c r="Y138" s="156"/>
      <c r="Z138" s="156"/>
      <c r="AA138" s="156"/>
      <c r="AB138" s="156"/>
      <c r="AC138" s="156">
        <f t="shared" si="42"/>
        <v>2865714</v>
      </c>
      <c r="AD138" s="156">
        <v>0</v>
      </c>
      <c r="AE138" s="156">
        <v>0</v>
      </c>
      <c r="AF138" s="156"/>
      <c r="AG138" s="156">
        <v>0</v>
      </c>
      <c r="AH138" s="156">
        <v>0</v>
      </c>
      <c r="AI138" s="156">
        <v>0</v>
      </c>
      <c r="AJ138" s="156">
        <v>0</v>
      </c>
      <c r="AK138" s="156">
        <v>0</v>
      </c>
      <c r="AL138" s="156">
        <f>SUM(AG138:AK138)</f>
        <v>0</v>
      </c>
      <c r="AM138" s="156">
        <v>0</v>
      </c>
      <c r="AN138" s="158">
        <f t="shared" si="40"/>
        <v>3272982</v>
      </c>
      <c r="AO138" s="336"/>
      <c r="AP138" s="166"/>
      <c r="AQ138" s="352"/>
      <c r="AR138" s="318"/>
    </row>
    <row r="139" spans="1:44" s="5" customFormat="1">
      <c r="A139" s="2">
        <f t="shared" si="43"/>
        <v>125</v>
      </c>
      <c r="B139" s="3"/>
      <c r="C139" s="3" t="s">
        <v>477</v>
      </c>
      <c r="D139" s="3"/>
      <c r="E139" s="4" t="s">
        <v>484</v>
      </c>
      <c r="F139" s="3"/>
      <c r="G139" s="3"/>
      <c r="H139" s="3" t="s">
        <v>124</v>
      </c>
      <c r="I139" s="3" t="s">
        <v>50</v>
      </c>
      <c r="J139" s="9"/>
      <c r="K139" s="9"/>
      <c r="L139" s="1"/>
      <c r="M139" s="1"/>
      <c r="N139" s="1"/>
      <c r="O139" s="1"/>
      <c r="P139" s="1"/>
      <c r="Q139" s="1"/>
      <c r="R139" s="1"/>
      <c r="S139" s="1">
        <v>0</v>
      </c>
      <c r="T139" s="1">
        <f t="shared" si="34"/>
        <v>0</v>
      </c>
      <c r="U139" s="1">
        <v>0</v>
      </c>
      <c r="V139" s="1">
        <v>0</v>
      </c>
      <c r="W139" s="1">
        <f t="shared" si="35"/>
        <v>0</v>
      </c>
      <c r="X139" s="1"/>
      <c r="Y139" s="1"/>
      <c r="Z139" s="1"/>
      <c r="AA139" s="1"/>
      <c r="AB139" s="1"/>
      <c r="AC139" s="6">
        <f t="shared" si="42"/>
        <v>0</v>
      </c>
      <c r="AD139" s="1">
        <v>0</v>
      </c>
      <c r="AE139" s="1">
        <v>0</v>
      </c>
      <c r="AF139" s="1"/>
      <c r="AG139" s="1">
        <v>0</v>
      </c>
      <c r="AH139" s="1">
        <v>232000</v>
      </c>
      <c r="AI139" s="1">
        <v>1542000</v>
      </c>
      <c r="AJ139" s="1">
        <v>0</v>
      </c>
      <c r="AK139" s="1">
        <v>0</v>
      </c>
      <c r="AL139" s="1">
        <f>SUM(AG139:AK139)</f>
        <v>1774000</v>
      </c>
      <c r="AM139" s="1">
        <v>0</v>
      </c>
      <c r="AN139" s="10">
        <f t="shared" si="40"/>
        <v>1774000</v>
      </c>
      <c r="AO139" s="313"/>
      <c r="AP139" s="69"/>
      <c r="AQ139" s="350"/>
      <c r="AR139" s="315"/>
    </row>
    <row r="140" spans="1:44" s="5" customFormat="1">
      <c r="A140" s="152">
        <f t="shared" si="43"/>
        <v>126</v>
      </c>
      <c r="B140" s="181" t="s">
        <v>11</v>
      </c>
      <c r="C140" s="181"/>
      <c r="D140" s="181"/>
      <c r="E140" s="160" t="s">
        <v>241</v>
      </c>
      <c r="F140" s="153">
        <v>5</v>
      </c>
      <c r="G140" s="153"/>
      <c r="H140" s="153" t="s">
        <v>364</v>
      </c>
      <c r="I140" s="153" t="s">
        <v>50</v>
      </c>
      <c r="J140" s="155"/>
      <c r="K140" s="156"/>
      <c r="L140" s="156"/>
      <c r="M140" s="156"/>
      <c r="N140" s="156">
        <v>0</v>
      </c>
      <c r="O140" s="156">
        <v>0</v>
      </c>
      <c r="P140" s="156">
        <v>0</v>
      </c>
      <c r="Q140" s="156">
        <v>0</v>
      </c>
      <c r="R140" s="156">
        <v>0</v>
      </c>
      <c r="S140" s="156">
        <v>0</v>
      </c>
      <c r="T140" s="156">
        <f t="shared" si="34"/>
        <v>0</v>
      </c>
      <c r="U140" s="156">
        <v>0</v>
      </c>
      <c r="V140" s="156">
        <v>0</v>
      </c>
      <c r="W140" s="156">
        <f t="shared" si="35"/>
        <v>0</v>
      </c>
      <c r="X140" s="156"/>
      <c r="Y140" s="156"/>
      <c r="Z140" s="156"/>
      <c r="AA140" s="156"/>
      <c r="AB140" s="156"/>
      <c r="AC140" s="156">
        <f>W140+X140+Y140+AA140+AB140+Z140</f>
        <v>0</v>
      </c>
      <c r="AD140" s="156">
        <v>0</v>
      </c>
      <c r="AE140" s="156">
        <v>0</v>
      </c>
      <c r="AF140" s="156"/>
      <c r="AG140" s="156">
        <v>0</v>
      </c>
      <c r="AH140" s="156">
        <v>0</v>
      </c>
      <c r="AI140" s="156">
        <v>0</v>
      </c>
      <c r="AJ140" s="156">
        <v>0</v>
      </c>
      <c r="AK140" s="156">
        <v>0</v>
      </c>
      <c r="AL140" s="156">
        <f t="shared" si="41"/>
        <v>0</v>
      </c>
      <c r="AM140" s="156">
        <v>0</v>
      </c>
      <c r="AN140" s="158">
        <f t="shared" si="40"/>
        <v>0</v>
      </c>
      <c r="AO140" s="329"/>
      <c r="AP140" s="169"/>
      <c r="AQ140" s="339"/>
      <c r="AR140" s="318"/>
    </row>
    <row r="141" spans="1:44" s="5" customFormat="1">
      <c r="A141" s="2">
        <f t="shared" si="43"/>
        <v>127</v>
      </c>
      <c r="B141" s="3" t="s">
        <v>11</v>
      </c>
      <c r="C141" s="3">
        <v>207330</v>
      </c>
      <c r="D141" s="3"/>
      <c r="E141" s="53" t="s">
        <v>335</v>
      </c>
      <c r="F141" s="3">
        <v>3</v>
      </c>
      <c r="G141" s="3"/>
      <c r="H141" s="3" t="s">
        <v>523</v>
      </c>
      <c r="I141" s="3" t="s">
        <v>50</v>
      </c>
      <c r="J141" s="9"/>
      <c r="K141" s="9"/>
      <c r="L141" s="1"/>
      <c r="M141" s="1"/>
      <c r="N141" s="1"/>
      <c r="O141" s="1"/>
      <c r="P141" s="1"/>
      <c r="Q141" s="1">
        <v>0</v>
      </c>
      <c r="R141" s="1">
        <v>0</v>
      </c>
      <c r="S141" s="1">
        <v>0</v>
      </c>
      <c r="T141" s="1">
        <f t="shared" si="34"/>
        <v>0</v>
      </c>
      <c r="U141" s="1">
        <v>0</v>
      </c>
      <c r="V141" s="1">
        <v>0</v>
      </c>
      <c r="W141" s="1">
        <f t="shared" si="35"/>
        <v>0</v>
      </c>
      <c r="X141" s="1"/>
      <c r="Y141" s="1"/>
      <c r="Z141" s="1"/>
      <c r="AA141" s="1"/>
      <c r="AB141" s="1"/>
      <c r="AC141" s="1">
        <f>SUM(W141:AB141)</f>
        <v>0</v>
      </c>
      <c r="AD141" s="1">
        <v>0</v>
      </c>
      <c r="AE141" s="1">
        <v>0</v>
      </c>
      <c r="AF141" s="1"/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f t="shared" si="41"/>
        <v>0</v>
      </c>
      <c r="AM141" s="1">
        <v>0</v>
      </c>
      <c r="AN141" s="10">
        <f t="shared" si="40"/>
        <v>0</v>
      </c>
      <c r="AO141" s="365"/>
      <c r="AP141" s="71"/>
      <c r="AQ141" s="366"/>
      <c r="AR141" s="315"/>
    </row>
    <row r="142" spans="1:44" s="5" customFormat="1">
      <c r="A142" s="152">
        <f t="shared" si="43"/>
        <v>128</v>
      </c>
      <c r="B142" s="153" t="s">
        <v>11</v>
      </c>
      <c r="C142" s="153">
        <v>207451</v>
      </c>
      <c r="D142" s="153"/>
      <c r="E142" s="160" t="s">
        <v>384</v>
      </c>
      <c r="F142" s="153">
        <v>3</v>
      </c>
      <c r="G142" s="153"/>
      <c r="H142" s="153" t="s">
        <v>124</v>
      </c>
      <c r="I142" s="153" t="s">
        <v>50</v>
      </c>
      <c r="J142" s="155"/>
      <c r="K142" s="155"/>
      <c r="L142" s="156"/>
      <c r="M142" s="156"/>
      <c r="N142" s="156"/>
      <c r="O142" s="156"/>
      <c r="P142" s="156"/>
      <c r="Q142" s="156"/>
      <c r="R142" s="156">
        <v>0</v>
      </c>
      <c r="S142" s="156">
        <v>0</v>
      </c>
      <c r="T142" s="156">
        <f t="shared" si="34"/>
        <v>0</v>
      </c>
      <c r="U142" s="156">
        <v>0</v>
      </c>
      <c r="V142" s="156">
        <v>600000</v>
      </c>
      <c r="W142" s="156">
        <f t="shared" si="35"/>
        <v>600000</v>
      </c>
      <c r="X142" s="156"/>
      <c r="Y142" s="156"/>
      <c r="Z142" s="156"/>
      <c r="AA142" s="156"/>
      <c r="AB142" s="156"/>
      <c r="AC142" s="156">
        <f>SUM(W142:AB142)</f>
        <v>600000</v>
      </c>
      <c r="AD142" s="156">
        <v>0</v>
      </c>
      <c r="AE142" s="156">
        <v>0</v>
      </c>
      <c r="AF142" s="156"/>
      <c r="AG142" s="156">
        <v>700000</v>
      </c>
      <c r="AH142" s="156">
        <v>0</v>
      </c>
      <c r="AI142" s="156">
        <v>0</v>
      </c>
      <c r="AJ142" s="156">
        <v>0</v>
      </c>
      <c r="AK142" s="156">
        <v>0</v>
      </c>
      <c r="AL142" s="156">
        <f t="shared" si="41"/>
        <v>700000</v>
      </c>
      <c r="AM142" s="156">
        <v>0</v>
      </c>
      <c r="AN142" s="158">
        <f t="shared" si="40"/>
        <v>1300000</v>
      </c>
      <c r="AO142" s="329"/>
      <c r="AP142" s="166"/>
      <c r="AQ142" s="352"/>
      <c r="AR142" s="318"/>
    </row>
    <row r="143" spans="1:44" s="5" customFormat="1">
      <c r="A143" s="2">
        <f t="shared" si="43"/>
        <v>129</v>
      </c>
      <c r="B143" s="3" t="s">
        <v>11</v>
      </c>
      <c r="C143" s="3">
        <v>207318</v>
      </c>
      <c r="E143" s="68" t="s">
        <v>266</v>
      </c>
      <c r="F143" s="3">
        <v>3</v>
      </c>
      <c r="G143" s="3"/>
      <c r="H143" s="3" t="s">
        <v>126</v>
      </c>
      <c r="I143" s="3" t="s">
        <v>50</v>
      </c>
      <c r="J143" s="1"/>
      <c r="K143" s="1"/>
      <c r="L143" s="1"/>
      <c r="M143" s="1"/>
      <c r="N143" s="1"/>
      <c r="O143" s="1">
        <v>0</v>
      </c>
      <c r="P143" s="1">
        <v>27940</v>
      </c>
      <c r="Q143" s="1">
        <v>725711</v>
      </c>
      <c r="R143" s="1">
        <v>7322</v>
      </c>
      <c r="S143" s="1">
        <v>0</v>
      </c>
      <c r="T143" s="1">
        <f t="shared" si="34"/>
        <v>760973</v>
      </c>
      <c r="U143" s="1">
        <v>0</v>
      </c>
      <c r="V143" s="1">
        <v>0</v>
      </c>
      <c r="W143" s="1">
        <f t="shared" si="35"/>
        <v>0</v>
      </c>
      <c r="X143" s="1"/>
      <c r="Y143" s="1"/>
      <c r="Z143" s="1"/>
      <c r="AA143" s="1"/>
      <c r="AB143" s="1"/>
      <c r="AC143" s="1">
        <f>SUM(W143:AB143)</f>
        <v>0</v>
      </c>
      <c r="AD143" s="1">
        <v>0</v>
      </c>
      <c r="AE143" s="1">
        <v>0</v>
      </c>
      <c r="AF143" s="1"/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f t="shared" si="41"/>
        <v>0</v>
      </c>
      <c r="AM143" s="1">
        <v>0</v>
      </c>
      <c r="AN143" s="10">
        <f t="shared" si="40"/>
        <v>760973</v>
      </c>
      <c r="AO143" s="313"/>
      <c r="AP143" s="69"/>
      <c r="AQ143" s="366"/>
      <c r="AR143" s="315"/>
    </row>
    <row r="144" spans="1:44" s="5" customFormat="1">
      <c r="A144" s="152">
        <f t="shared" si="43"/>
        <v>130</v>
      </c>
      <c r="B144" s="153" t="s">
        <v>11</v>
      </c>
      <c r="C144" s="153"/>
      <c r="D144" s="153"/>
      <c r="E144" s="160" t="s">
        <v>385</v>
      </c>
      <c r="F144" s="153">
        <v>3</v>
      </c>
      <c r="G144" s="153"/>
      <c r="H144" s="153" t="s">
        <v>124</v>
      </c>
      <c r="I144" s="153" t="s">
        <v>50</v>
      </c>
      <c r="J144" s="155"/>
      <c r="K144" s="155"/>
      <c r="L144" s="156"/>
      <c r="M144" s="156"/>
      <c r="N144" s="156"/>
      <c r="O144" s="156"/>
      <c r="P144" s="156"/>
      <c r="Q144" s="156"/>
      <c r="R144" s="156">
        <v>0</v>
      </c>
      <c r="S144" s="156">
        <v>0</v>
      </c>
      <c r="T144" s="156">
        <f t="shared" si="34"/>
        <v>0</v>
      </c>
      <c r="U144" s="156">
        <v>0</v>
      </c>
      <c r="V144" s="156">
        <v>0</v>
      </c>
      <c r="W144" s="156">
        <f t="shared" si="35"/>
        <v>0</v>
      </c>
      <c r="X144" s="156"/>
      <c r="Y144" s="156"/>
      <c r="Z144" s="156"/>
      <c r="AA144" s="156"/>
      <c r="AB144" s="156"/>
      <c r="AC144" s="156">
        <f t="shared" ref="AC144:AC156" si="44">SUM(W144:AB144)</f>
        <v>0</v>
      </c>
      <c r="AD144" s="156">
        <v>0</v>
      </c>
      <c r="AE144" s="156">
        <v>0</v>
      </c>
      <c r="AF144" s="156"/>
      <c r="AG144" s="156">
        <v>0</v>
      </c>
      <c r="AH144" s="156">
        <v>0</v>
      </c>
      <c r="AI144" s="156">
        <v>480000</v>
      </c>
      <c r="AJ144" s="156">
        <v>8200000</v>
      </c>
      <c r="AK144" s="156">
        <v>0</v>
      </c>
      <c r="AL144" s="156">
        <f>SUM(AG144:AK144)</f>
        <v>8680000</v>
      </c>
      <c r="AM144" s="156">
        <v>0</v>
      </c>
      <c r="AN144" s="158">
        <f t="shared" si="40"/>
        <v>8680000</v>
      </c>
      <c r="AO144" s="329"/>
      <c r="AP144" s="166"/>
      <c r="AQ144" s="352"/>
      <c r="AR144" s="318"/>
    </row>
    <row r="145" spans="1:44" s="5" customFormat="1">
      <c r="A145" s="2">
        <f t="shared" si="43"/>
        <v>131</v>
      </c>
      <c r="B145" s="3" t="s">
        <v>12</v>
      </c>
      <c r="C145" s="3">
        <v>207313</v>
      </c>
      <c r="D145" s="3"/>
      <c r="E145" s="53" t="s">
        <v>372</v>
      </c>
      <c r="F145" s="3">
        <v>3</v>
      </c>
      <c r="G145" s="3"/>
      <c r="H145" s="3" t="s">
        <v>126</v>
      </c>
      <c r="I145" s="3" t="s">
        <v>50</v>
      </c>
      <c r="J145" s="9"/>
      <c r="K145" s="9"/>
      <c r="L145" s="1"/>
      <c r="M145" s="1"/>
      <c r="N145" s="1">
        <v>0</v>
      </c>
      <c r="O145" s="1">
        <v>257582</v>
      </c>
      <c r="P145" s="1">
        <v>177739</v>
      </c>
      <c r="Q145" s="1">
        <v>369125</v>
      </c>
      <c r="R145" s="1">
        <v>0</v>
      </c>
      <c r="S145" s="1">
        <v>0</v>
      </c>
      <c r="T145" s="1">
        <f t="shared" si="34"/>
        <v>804446</v>
      </c>
      <c r="U145" s="1">
        <v>0</v>
      </c>
      <c r="V145" s="1">
        <v>0</v>
      </c>
      <c r="W145" s="1">
        <f t="shared" si="35"/>
        <v>0</v>
      </c>
      <c r="X145" s="1"/>
      <c r="Y145" s="1"/>
      <c r="Z145" s="1"/>
      <c r="AA145" s="1"/>
      <c r="AB145" s="1"/>
      <c r="AC145" s="1">
        <f t="shared" si="44"/>
        <v>0</v>
      </c>
      <c r="AD145" s="1">
        <v>0</v>
      </c>
      <c r="AE145" s="1">
        <v>0</v>
      </c>
      <c r="AF145" s="1"/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f t="shared" si="41"/>
        <v>0</v>
      </c>
      <c r="AM145" s="1">
        <v>0</v>
      </c>
      <c r="AN145" s="10">
        <f t="shared" si="40"/>
        <v>804446</v>
      </c>
      <c r="AO145" s="313"/>
      <c r="AP145" s="69"/>
      <c r="AQ145" s="366"/>
      <c r="AR145" s="315"/>
    </row>
    <row r="146" spans="1:44" s="5" customFormat="1">
      <c r="A146" s="152">
        <f>+A145+1</f>
        <v>132</v>
      </c>
      <c r="B146" s="153" t="s">
        <v>16</v>
      </c>
      <c r="C146" s="153">
        <v>207270</v>
      </c>
      <c r="D146" s="153"/>
      <c r="E146" s="154" t="s">
        <v>222</v>
      </c>
      <c r="F146" s="153">
        <v>3</v>
      </c>
      <c r="G146" s="153"/>
      <c r="H146" s="153" t="s">
        <v>364</v>
      </c>
      <c r="I146" s="153" t="s">
        <v>50</v>
      </c>
      <c r="J146" s="155"/>
      <c r="K146" s="155"/>
      <c r="L146" s="156"/>
      <c r="M146" s="156">
        <v>0</v>
      </c>
      <c r="N146" s="156">
        <v>0</v>
      </c>
      <c r="O146" s="156">
        <v>0</v>
      </c>
      <c r="P146" s="156">
        <v>0</v>
      </c>
      <c r="Q146" s="156">
        <v>0</v>
      </c>
      <c r="R146" s="156">
        <v>26086</v>
      </c>
      <c r="S146" s="156">
        <v>0</v>
      </c>
      <c r="T146" s="156">
        <f t="shared" si="34"/>
        <v>26086</v>
      </c>
      <c r="U146" s="156">
        <v>0</v>
      </c>
      <c r="V146" s="156">
        <v>0</v>
      </c>
      <c r="W146" s="156">
        <f t="shared" si="35"/>
        <v>0</v>
      </c>
      <c r="X146" s="156"/>
      <c r="Y146" s="156"/>
      <c r="Z146" s="156"/>
      <c r="AA146" s="156"/>
      <c r="AB146" s="156"/>
      <c r="AC146" s="156">
        <f t="shared" si="44"/>
        <v>0</v>
      </c>
      <c r="AD146" s="156">
        <v>0</v>
      </c>
      <c r="AE146" s="156">
        <v>0</v>
      </c>
      <c r="AF146" s="156"/>
      <c r="AG146" s="156">
        <v>0</v>
      </c>
      <c r="AH146" s="156">
        <v>0</v>
      </c>
      <c r="AI146" s="156">
        <v>0</v>
      </c>
      <c r="AJ146" s="156">
        <v>0</v>
      </c>
      <c r="AK146" s="156">
        <v>0</v>
      </c>
      <c r="AL146" s="156">
        <f t="shared" si="41"/>
        <v>0</v>
      </c>
      <c r="AM146" s="156">
        <v>0</v>
      </c>
      <c r="AN146" s="158">
        <f t="shared" si="40"/>
        <v>26086</v>
      </c>
      <c r="AO146" s="336"/>
      <c r="AP146" s="166"/>
      <c r="AQ146" s="352"/>
      <c r="AR146" s="318"/>
    </row>
    <row r="147" spans="1:44" s="5" customFormat="1">
      <c r="A147" s="2">
        <f>+A146+1</f>
        <v>133</v>
      </c>
      <c r="B147" s="3" t="s">
        <v>9</v>
      </c>
      <c r="C147" s="3">
        <v>207452</v>
      </c>
      <c r="D147" s="3"/>
      <c r="E147" s="53" t="s">
        <v>336</v>
      </c>
      <c r="F147" s="3">
        <v>3</v>
      </c>
      <c r="G147" s="3"/>
      <c r="H147" s="3" t="s">
        <v>124</v>
      </c>
      <c r="I147" s="3" t="s">
        <v>50</v>
      </c>
      <c r="J147" s="9"/>
      <c r="K147" s="9"/>
      <c r="L147" s="1"/>
      <c r="M147" s="1"/>
      <c r="N147" s="1"/>
      <c r="O147" s="1"/>
      <c r="P147" s="1"/>
      <c r="Q147" s="1">
        <v>0</v>
      </c>
      <c r="R147" s="1">
        <v>0</v>
      </c>
      <c r="S147" s="1">
        <v>2538</v>
      </c>
      <c r="T147" s="1">
        <f t="shared" si="34"/>
        <v>2538</v>
      </c>
      <c r="U147" s="1">
        <v>0</v>
      </c>
      <c r="V147" s="1">
        <v>317462</v>
      </c>
      <c r="W147" s="1">
        <f t="shared" si="35"/>
        <v>317462</v>
      </c>
      <c r="X147" s="1"/>
      <c r="Y147" s="1"/>
      <c r="Z147" s="1"/>
      <c r="AA147" s="1"/>
      <c r="AB147" s="1"/>
      <c r="AC147" s="1">
        <f t="shared" si="44"/>
        <v>317462</v>
      </c>
      <c r="AD147" s="1">
        <v>0</v>
      </c>
      <c r="AE147" s="1">
        <v>0</v>
      </c>
      <c r="AF147" s="1"/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f>SUM(AG147:AK147)</f>
        <v>0</v>
      </c>
      <c r="AM147" s="1">
        <v>0</v>
      </c>
      <c r="AN147" s="10">
        <f t="shared" si="40"/>
        <v>320000</v>
      </c>
      <c r="AO147" s="365"/>
      <c r="AP147" s="71"/>
      <c r="AQ147" s="366"/>
      <c r="AR147" s="315"/>
    </row>
    <row r="148" spans="1:44" s="5" customFormat="1">
      <c r="A148" s="152">
        <f>+A147+1</f>
        <v>134</v>
      </c>
      <c r="B148" s="181" t="s">
        <v>9</v>
      </c>
      <c r="C148" s="181">
        <v>207308</v>
      </c>
      <c r="D148" s="181"/>
      <c r="E148" s="160" t="s">
        <v>226</v>
      </c>
      <c r="F148" s="153">
        <v>3</v>
      </c>
      <c r="G148" s="153"/>
      <c r="H148" s="153" t="s">
        <v>523</v>
      </c>
      <c r="I148" s="153" t="s">
        <v>50</v>
      </c>
      <c r="J148" s="155"/>
      <c r="K148" s="156"/>
      <c r="L148" s="156"/>
      <c r="M148" s="156">
        <v>0</v>
      </c>
      <c r="N148" s="156">
        <v>0</v>
      </c>
      <c r="O148" s="156">
        <v>0</v>
      </c>
      <c r="P148" s="156">
        <v>0</v>
      </c>
      <c r="Q148" s="156">
        <v>0</v>
      </c>
      <c r="R148" s="156">
        <v>0</v>
      </c>
      <c r="S148" s="156">
        <v>0</v>
      </c>
      <c r="T148" s="156">
        <f t="shared" si="34"/>
        <v>0</v>
      </c>
      <c r="U148" s="156">
        <v>0</v>
      </c>
      <c r="V148" s="156">
        <v>0</v>
      </c>
      <c r="W148" s="156">
        <f t="shared" si="35"/>
        <v>0</v>
      </c>
      <c r="X148" s="156"/>
      <c r="Y148" s="156"/>
      <c r="Z148" s="156"/>
      <c r="AA148" s="156"/>
      <c r="AB148" s="156"/>
      <c r="AC148" s="156">
        <f t="shared" si="44"/>
        <v>0</v>
      </c>
      <c r="AD148" s="156">
        <v>0</v>
      </c>
      <c r="AE148" s="156">
        <v>0</v>
      </c>
      <c r="AF148" s="156"/>
      <c r="AG148" s="156">
        <v>0</v>
      </c>
      <c r="AH148" s="156">
        <v>0</v>
      </c>
      <c r="AI148" s="156">
        <v>0</v>
      </c>
      <c r="AJ148" s="156">
        <v>0</v>
      </c>
      <c r="AK148" s="156">
        <v>0</v>
      </c>
      <c r="AL148" s="156">
        <f t="shared" si="41"/>
        <v>0</v>
      </c>
      <c r="AM148" s="156">
        <v>0</v>
      </c>
      <c r="AN148" s="158">
        <f t="shared" si="40"/>
        <v>0</v>
      </c>
      <c r="AO148" s="329"/>
      <c r="AP148" s="169"/>
      <c r="AQ148" s="339"/>
      <c r="AR148" s="318"/>
    </row>
    <row r="149" spans="1:44" s="5" customFormat="1">
      <c r="A149" s="2">
        <f>+A148+1</f>
        <v>135</v>
      </c>
      <c r="B149" s="3" t="s">
        <v>9</v>
      </c>
      <c r="C149" s="3">
        <v>207323</v>
      </c>
      <c r="D149" s="3"/>
      <c r="E149" s="56" t="s">
        <v>299</v>
      </c>
      <c r="F149" s="3">
        <v>3</v>
      </c>
      <c r="G149" s="2"/>
      <c r="H149" s="3" t="s">
        <v>454</v>
      </c>
      <c r="I149" s="3" t="s">
        <v>50</v>
      </c>
      <c r="J149" s="9"/>
      <c r="K149" s="9"/>
      <c r="L149" s="1"/>
      <c r="M149" s="1"/>
      <c r="N149" s="1"/>
      <c r="O149" s="1"/>
      <c r="P149" s="1">
        <v>0</v>
      </c>
      <c r="Q149" s="1">
        <v>0</v>
      </c>
      <c r="R149" s="1">
        <v>0</v>
      </c>
      <c r="S149" s="1">
        <v>0</v>
      </c>
      <c r="T149" s="1">
        <f t="shared" si="34"/>
        <v>0</v>
      </c>
      <c r="U149" s="1">
        <v>0</v>
      </c>
      <c r="V149" s="1">
        <v>2250000</v>
      </c>
      <c r="W149" s="1">
        <f t="shared" si="35"/>
        <v>2250000</v>
      </c>
      <c r="X149" s="1"/>
      <c r="Y149" s="1"/>
      <c r="Z149" s="1"/>
      <c r="AA149" s="1"/>
      <c r="AB149" s="51"/>
      <c r="AC149" s="1">
        <f t="shared" si="44"/>
        <v>2250000</v>
      </c>
      <c r="AD149" s="1">
        <v>0</v>
      </c>
      <c r="AE149" s="1">
        <v>0</v>
      </c>
      <c r="AF149" s="1"/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f t="shared" si="41"/>
        <v>0</v>
      </c>
      <c r="AM149" s="1">
        <v>0</v>
      </c>
      <c r="AN149" s="10">
        <f t="shared" si="40"/>
        <v>2250000</v>
      </c>
      <c r="AO149" s="313"/>
      <c r="AP149" s="69"/>
      <c r="AQ149" s="350"/>
      <c r="AR149" s="315"/>
    </row>
    <row r="150" spans="1:44" s="5" customFormat="1">
      <c r="A150" s="152">
        <v>136</v>
      </c>
      <c r="B150" s="153"/>
      <c r="C150" s="153"/>
      <c r="D150" s="153"/>
      <c r="E150" s="161" t="s">
        <v>500</v>
      </c>
      <c r="F150" s="153"/>
      <c r="G150" s="152"/>
      <c r="H150" s="153" t="s">
        <v>124</v>
      </c>
      <c r="I150" s="153" t="s">
        <v>50</v>
      </c>
      <c r="J150" s="155"/>
      <c r="K150" s="155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7"/>
      <c r="AC150" s="156"/>
      <c r="AD150" s="156">
        <v>0</v>
      </c>
      <c r="AE150" s="156">
        <v>0</v>
      </c>
      <c r="AF150" s="156" t="s">
        <v>31</v>
      </c>
      <c r="AG150" s="156">
        <v>0</v>
      </c>
      <c r="AH150" s="156">
        <v>65000</v>
      </c>
      <c r="AI150" s="156">
        <v>0</v>
      </c>
      <c r="AJ150" s="156">
        <v>0</v>
      </c>
      <c r="AK150" s="156">
        <v>0</v>
      </c>
      <c r="AL150" s="156">
        <f t="shared" si="41"/>
        <v>65000</v>
      </c>
      <c r="AM150" s="156">
        <v>0</v>
      </c>
      <c r="AN150" s="158">
        <f>+T150+AC150+AL150+AM150</f>
        <v>65000</v>
      </c>
      <c r="AO150" s="336"/>
      <c r="AP150" s="166"/>
      <c r="AQ150" s="337"/>
      <c r="AR150" s="318"/>
    </row>
    <row r="151" spans="1:44" s="5" customFormat="1">
      <c r="A151" s="2">
        <v>137</v>
      </c>
      <c r="B151" s="3" t="s">
        <v>16</v>
      </c>
      <c r="C151" s="3">
        <v>207431</v>
      </c>
      <c r="D151" s="3"/>
      <c r="E151" s="78" t="s">
        <v>94</v>
      </c>
      <c r="F151" s="3">
        <v>3</v>
      </c>
      <c r="G151" s="3"/>
      <c r="H151" s="3" t="s">
        <v>418</v>
      </c>
      <c r="I151" s="3" t="s">
        <v>50</v>
      </c>
      <c r="J151" s="9">
        <v>85438</v>
      </c>
      <c r="K151" s="9">
        <v>33499</v>
      </c>
      <c r="L151" s="1">
        <v>8549</v>
      </c>
      <c r="M151" s="1">
        <v>813324</v>
      </c>
      <c r="N151" s="1">
        <v>1609263</v>
      </c>
      <c r="O151" s="1">
        <v>392467</v>
      </c>
      <c r="P151" s="1">
        <v>939256</v>
      </c>
      <c r="Q151" s="1">
        <v>62316</v>
      </c>
      <c r="R151" s="1">
        <v>403705</v>
      </c>
      <c r="S151" s="1">
        <v>143</v>
      </c>
      <c r="T151" s="1">
        <f t="shared" si="34"/>
        <v>4347960</v>
      </c>
      <c r="U151" s="1">
        <v>0</v>
      </c>
      <c r="V151" s="1">
        <v>0</v>
      </c>
      <c r="W151" s="1">
        <f t="shared" si="35"/>
        <v>0</v>
      </c>
      <c r="X151" s="1"/>
      <c r="Y151" s="1"/>
      <c r="Z151" s="1"/>
      <c r="AA151" s="1"/>
      <c r="AB151" s="1"/>
      <c r="AC151" s="1">
        <f t="shared" si="44"/>
        <v>0</v>
      </c>
      <c r="AD151" s="1">
        <v>0</v>
      </c>
      <c r="AE151" s="1">
        <v>0</v>
      </c>
      <c r="AF151" s="1"/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f t="shared" si="41"/>
        <v>0</v>
      </c>
      <c r="AM151" s="1">
        <v>0</v>
      </c>
      <c r="AN151" s="10">
        <f t="shared" si="40"/>
        <v>4347960</v>
      </c>
      <c r="AO151" s="313"/>
      <c r="AP151" s="69"/>
      <c r="AQ151" s="366"/>
      <c r="AR151" s="315"/>
    </row>
    <row r="152" spans="1:44" s="5" customFormat="1">
      <c r="A152" s="152">
        <f t="shared" ref="A152:A158" si="45">+A151+1</f>
        <v>138</v>
      </c>
      <c r="B152" s="153" t="s">
        <v>23</v>
      </c>
      <c r="C152" s="153">
        <v>207187</v>
      </c>
      <c r="D152" s="153"/>
      <c r="E152" s="160" t="s">
        <v>123</v>
      </c>
      <c r="F152" s="153">
        <v>5</v>
      </c>
      <c r="G152" s="153"/>
      <c r="H152" s="153" t="s">
        <v>455</v>
      </c>
      <c r="I152" s="153" t="s">
        <v>156</v>
      </c>
      <c r="J152" s="155">
        <v>0</v>
      </c>
      <c r="K152" s="155"/>
      <c r="L152" s="156">
        <v>239760</v>
      </c>
      <c r="M152" s="156">
        <v>1048698</v>
      </c>
      <c r="N152" s="156">
        <v>54712</v>
      </c>
      <c r="O152" s="156">
        <v>686803</v>
      </c>
      <c r="P152" s="156">
        <v>882668</v>
      </c>
      <c r="Q152" s="156">
        <v>1119045</v>
      </c>
      <c r="R152" s="156">
        <v>751108</v>
      </c>
      <c r="S152" s="156">
        <v>655038</v>
      </c>
      <c r="T152" s="156">
        <f t="shared" si="34"/>
        <v>5437832</v>
      </c>
      <c r="U152" s="156">
        <v>11000000</v>
      </c>
      <c r="V152" s="156">
        <v>60359534</v>
      </c>
      <c r="W152" s="156">
        <f t="shared" si="35"/>
        <v>71359534</v>
      </c>
      <c r="X152" s="156"/>
      <c r="Y152" s="156"/>
      <c r="Z152" s="156"/>
      <c r="AA152" s="156"/>
      <c r="AB152" s="156"/>
      <c r="AC152" s="156">
        <f t="shared" si="44"/>
        <v>71359534</v>
      </c>
      <c r="AD152" s="156">
        <v>0</v>
      </c>
      <c r="AE152" s="156">
        <v>0</v>
      </c>
      <c r="AF152" s="156"/>
      <c r="AG152" s="156">
        <v>0</v>
      </c>
      <c r="AH152" s="156">
        <v>0</v>
      </c>
      <c r="AI152" s="156">
        <v>0</v>
      </c>
      <c r="AJ152" s="156">
        <v>0</v>
      </c>
      <c r="AK152" s="156">
        <v>0</v>
      </c>
      <c r="AL152" s="156">
        <f t="shared" si="41"/>
        <v>0</v>
      </c>
      <c r="AM152" s="156">
        <v>0</v>
      </c>
      <c r="AN152" s="158">
        <f t="shared" si="40"/>
        <v>76797366</v>
      </c>
      <c r="AO152" s="336"/>
      <c r="AP152" s="166"/>
      <c r="AQ152" s="352"/>
      <c r="AR152" s="318"/>
    </row>
    <row r="153" spans="1:44" s="5" customFormat="1">
      <c r="A153" s="2">
        <f t="shared" si="45"/>
        <v>139</v>
      </c>
      <c r="B153" s="3" t="s">
        <v>26</v>
      </c>
      <c r="C153" s="3"/>
      <c r="D153" s="3"/>
      <c r="E153" s="56" t="s">
        <v>300</v>
      </c>
      <c r="F153" s="3">
        <v>3</v>
      </c>
      <c r="G153" s="2"/>
      <c r="H153" s="3" t="s">
        <v>364</v>
      </c>
      <c r="I153" s="3" t="s">
        <v>50</v>
      </c>
      <c r="J153" s="9"/>
      <c r="K153" s="9"/>
      <c r="L153" s="1"/>
      <c r="M153" s="1"/>
      <c r="N153" s="1"/>
      <c r="O153" s="1"/>
      <c r="P153" s="1">
        <v>0</v>
      </c>
      <c r="Q153" s="1">
        <v>0</v>
      </c>
      <c r="R153" s="1">
        <v>0</v>
      </c>
      <c r="S153" s="1">
        <v>0</v>
      </c>
      <c r="T153" s="1">
        <f t="shared" si="34"/>
        <v>0</v>
      </c>
      <c r="U153" s="1">
        <v>0</v>
      </c>
      <c r="V153" s="1">
        <v>0</v>
      </c>
      <c r="W153" s="1">
        <f t="shared" si="35"/>
        <v>0</v>
      </c>
      <c r="X153" s="1"/>
      <c r="Y153" s="1"/>
      <c r="Z153" s="1"/>
      <c r="AA153" s="1"/>
      <c r="AB153" s="51"/>
      <c r="AC153" s="1">
        <f t="shared" si="44"/>
        <v>0</v>
      </c>
      <c r="AD153" s="1">
        <v>0</v>
      </c>
      <c r="AE153" s="1">
        <v>0</v>
      </c>
      <c r="AF153" s="1"/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f>SUM(AG153:AK153)</f>
        <v>0</v>
      </c>
      <c r="AM153" s="1">
        <v>0</v>
      </c>
      <c r="AN153" s="10">
        <f t="shared" si="40"/>
        <v>0</v>
      </c>
      <c r="AO153" s="313"/>
      <c r="AP153" s="69"/>
      <c r="AQ153" s="350"/>
      <c r="AR153" s="315"/>
    </row>
    <row r="154" spans="1:44" s="5" customFormat="1">
      <c r="A154" s="152">
        <f t="shared" si="45"/>
        <v>140</v>
      </c>
      <c r="B154" s="153" t="s">
        <v>12</v>
      </c>
      <c r="C154" s="153">
        <v>207247</v>
      </c>
      <c r="D154" s="153"/>
      <c r="E154" s="154" t="s">
        <v>496</v>
      </c>
      <c r="F154" s="153">
        <v>3</v>
      </c>
      <c r="G154" s="153"/>
      <c r="H154" s="153" t="s">
        <v>125</v>
      </c>
      <c r="I154" s="153" t="s">
        <v>50</v>
      </c>
      <c r="J154" s="155">
        <v>1175459</v>
      </c>
      <c r="K154" s="155">
        <v>179309</v>
      </c>
      <c r="L154" s="156">
        <v>238543</v>
      </c>
      <c r="M154" s="156">
        <v>670947</v>
      </c>
      <c r="N154" s="156">
        <v>704876</v>
      </c>
      <c r="O154" s="156">
        <v>1569487</v>
      </c>
      <c r="P154" s="156">
        <v>1342580</v>
      </c>
      <c r="Q154" s="156">
        <v>427224</v>
      </c>
      <c r="R154" s="156">
        <v>1354610</v>
      </c>
      <c r="S154" s="156">
        <v>455689</v>
      </c>
      <c r="T154" s="156">
        <f t="shared" si="34"/>
        <v>8118724</v>
      </c>
      <c r="U154" s="156">
        <v>500000</v>
      </c>
      <c r="V154" s="156">
        <v>239892</v>
      </c>
      <c r="W154" s="156">
        <f t="shared" si="35"/>
        <v>739892</v>
      </c>
      <c r="X154" s="156"/>
      <c r="Y154" s="156"/>
      <c r="Z154" s="156"/>
      <c r="AA154" s="156"/>
      <c r="AB154" s="156"/>
      <c r="AC154" s="156">
        <f t="shared" si="44"/>
        <v>739892</v>
      </c>
      <c r="AD154" s="156">
        <v>0</v>
      </c>
      <c r="AE154" s="156">
        <v>0</v>
      </c>
      <c r="AF154" s="156"/>
      <c r="AG154" s="156">
        <v>500000</v>
      </c>
      <c r="AH154" s="156">
        <v>500000</v>
      </c>
      <c r="AI154" s="156">
        <v>500000</v>
      </c>
      <c r="AJ154" s="156">
        <v>500000</v>
      </c>
      <c r="AK154" s="156">
        <v>500000</v>
      </c>
      <c r="AL154" s="156">
        <f t="shared" si="41"/>
        <v>2500000</v>
      </c>
      <c r="AM154" s="156">
        <v>2000000</v>
      </c>
      <c r="AN154" s="158">
        <f t="shared" si="40"/>
        <v>13358616</v>
      </c>
      <c r="AO154" s="403"/>
      <c r="AP154" s="166"/>
      <c r="AQ154" s="352"/>
      <c r="AR154" s="318"/>
    </row>
    <row r="155" spans="1:44" s="5" customFormat="1">
      <c r="A155" s="2">
        <f t="shared" si="45"/>
        <v>141</v>
      </c>
      <c r="B155" s="3" t="s">
        <v>12</v>
      </c>
      <c r="C155" s="3">
        <v>207430</v>
      </c>
      <c r="D155" s="3"/>
      <c r="E155" s="78" t="s">
        <v>116</v>
      </c>
      <c r="F155" s="3">
        <v>3</v>
      </c>
      <c r="G155" s="3"/>
      <c r="H155" s="3" t="s">
        <v>124</v>
      </c>
      <c r="I155" s="3" t="s">
        <v>50</v>
      </c>
      <c r="J155" s="9">
        <v>666455</v>
      </c>
      <c r="K155" s="9">
        <v>184929</v>
      </c>
      <c r="L155" s="1">
        <v>86731</v>
      </c>
      <c r="M155" s="1">
        <v>10467</v>
      </c>
      <c r="N155" s="1">
        <v>183361</v>
      </c>
      <c r="O155" s="1">
        <v>152678</v>
      </c>
      <c r="P155" s="1">
        <v>129714</v>
      </c>
      <c r="Q155" s="1">
        <v>78521</v>
      </c>
      <c r="R155" s="1">
        <v>0</v>
      </c>
      <c r="S155" s="1">
        <v>92594</v>
      </c>
      <c r="T155" s="1">
        <f t="shared" si="34"/>
        <v>1585450</v>
      </c>
      <c r="U155" s="1">
        <v>115100</v>
      </c>
      <c r="V155" s="1">
        <v>6110</v>
      </c>
      <c r="W155" s="1">
        <f t="shared" si="35"/>
        <v>121210</v>
      </c>
      <c r="X155" s="1"/>
      <c r="Y155" s="1"/>
      <c r="Z155" s="1"/>
      <c r="AA155" s="1"/>
      <c r="AB155" s="1"/>
      <c r="AC155" s="1">
        <f t="shared" si="44"/>
        <v>121210</v>
      </c>
      <c r="AD155" s="1">
        <v>0</v>
      </c>
      <c r="AE155" s="1">
        <v>0</v>
      </c>
      <c r="AF155" s="1"/>
      <c r="AG155" s="1">
        <v>202500</v>
      </c>
      <c r="AH155" s="1">
        <v>150000</v>
      </c>
      <c r="AI155" s="1">
        <v>150000</v>
      </c>
      <c r="AJ155" s="1">
        <v>100000</v>
      </c>
      <c r="AK155" s="1">
        <v>100000</v>
      </c>
      <c r="AL155" s="1">
        <f t="shared" si="41"/>
        <v>702500</v>
      </c>
      <c r="AM155" s="1">
        <v>600000</v>
      </c>
      <c r="AN155" s="10">
        <f t="shared" si="40"/>
        <v>3009160</v>
      </c>
      <c r="AO155" s="400"/>
      <c r="AP155" s="69"/>
      <c r="AQ155" s="366"/>
      <c r="AR155" s="315"/>
    </row>
    <row r="156" spans="1:44" s="5" customFormat="1">
      <c r="A156" s="152">
        <f t="shared" si="45"/>
        <v>142</v>
      </c>
      <c r="B156" s="153" t="s">
        <v>23</v>
      </c>
      <c r="C156" s="153"/>
      <c r="D156" s="153"/>
      <c r="E156" s="160" t="s">
        <v>386</v>
      </c>
      <c r="F156" s="153">
        <v>3</v>
      </c>
      <c r="G156" s="153"/>
      <c r="H156" s="153" t="s">
        <v>124</v>
      </c>
      <c r="I156" s="153" t="s">
        <v>50</v>
      </c>
      <c r="J156" s="155"/>
      <c r="K156" s="155"/>
      <c r="L156" s="156"/>
      <c r="M156" s="156"/>
      <c r="N156" s="156"/>
      <c r="O156" s="156"/>
      <c r="P156" s="156"/>
      <c r="Q156" s="156"/>
      <c r="R156" s="156">
        <v>0</v>
      </c>
      <c r="S156" s="156">
        <v>0</v>
      </c>
      <c r="T156" s="156">
        <f t="shared" si="34"/>
        <v>0</v>
      </c>
      <c r="U156" s="156">
        <v>0</v>
      </c>
      <c r="V156" s="156">
        <v>0</v>
      </c>
      <c r="W156" s="156">
        <f t="shared" si="35"/>
        <v>0</v>
      </c>
      <c r="X156" s="156"/>
      <c r="Y156" s="156"/>
      <c r="Z156" s="156"/>
      <c r="AA156" s="156"/>
      <c r="AB156" s="156"/>
      <c r="AC156" s="156">
        <f t="shared" si="44"/>
        <v>0</v>
      </c>
      <c r="AD156" s="156">
        <v>0</v>
      </c>
      <c r="AE156" s="156">
        <v>0</v>
      </c>
      <c r="AF156" s="156"/>
      <c r="AG156" s="156">
        <v>0</v>
      </c>
      <c r="AH156" s="156">
        <v>0</v>
      </c>
      <c r="AI156" s="156">
        <v>0</v>
      </c>
      <c r="AJ156" s="156">
        <v>0</v>
      </c>
      <c r="AK156" s="156">
        <v>0</v>
      </c>
      <c r="AL156" s="156">
        <f t="shared" si="41"/>
        <v>0</v>
      </c>
      <c r="AM156" s="156">
        <v>4850000</v>
      </c>
      <c r="AN156" s="158">
        <f t="shared" si="40"/>
        <v>4850000</v>
      </c>
      <c r="AO156" s="329"/>
      <c r="AP156" s="166"/>
      <c r="AQ156" s="352"/>
      <c r="AR156" s="318"/>
    </row>
    <row r="157" spans="1:44" s="5" customFormat="1">
      <c r="A157" s="2">
        <f t="shared" si="45"/>
        <v>143</v>
      </c>
      <c r="B157" s="91" t="s">
        <v>12</v>
      </c>
      <c r="C157" s="91">
        <v>207444</v>
      </c>
      <c r="D157" s="91"/>
      <c r="E157" s="4" t="s">
        <v>227</v>
      </c>
      <c r="F157" s="3">
        <v>3</v>
      </c>
      <c r="G157" s="3"/>
      <c r="H157" s="3" t="s">
        <v>125</v>
      </c>
      <c r="I157" s="3" t="s">
        <v>50</v>
      </c>
      <c r="J157" s="9"/>
      <c r="K157" s="1"/>
      <c r="L157" s="1"/>
      <c r="M157" s="1">
        <v>0</v>
      </c>
      <c r="N157" s="1">
        <v>0</v>
      </c>
      <c r="O157" s="1">
        <v>14405</v>
      </c>
      <c r="P157" s="1">
        <v>67963</v>
      </c>
      <c r="Q157" s="1">
        <v>638269</v>
      </c>
      <c r="R157" s="1">
        <v>100335</v>
      </c>
      <c r="S157" s="1">
        <v>391268</v>
      </c>
      <c r="T157" s="1">
        <f t="shared" si="34"/>
        <v>1212240</v>
      </c>
      <c r="U157" s="1">
        <v>340000</v>
      </c>
      <c r="V157" s="1">
        <v>19185</v>
      </c>
      <c r="W157" s="1">
        <f t="shared" si="35"/>
        <v>359185</v>
      </c>
      <c r="X157" s="1"/>
      <c r="Y157" s="1"/>
      <c r="Z157" s="1"/>
      <c r="AA157" s="1"/>
      <c r="AB157" s="1"/>
      <c r="AC157" s="1">
        <f>W157+X157+Y157+AA157+AB157+Z157</f>
        <v>359185</v>
      </c>
      <c r="AD157" s="1">
        <v>0</v>
      </c>
      <c r="AE157" s="1">
        <v>0</v>
      </c>
      <c r="AF157" s="1"/>
      <c r="AG157" s="1">
        <v>348000</v>
      </c>
      <c r="AH157" s="1">
        <v>198000</v>
      </c>
      <c r="AI157" s="1">
        <v>0</v>
      </c>
      <c r="AJ157" s="1">
        <v>0</v>
      </c>
      <c r="AK157" s="1">
        <v>0</v>
      </c>
      <c r="AL157" s="1">
        <f t="shared" si="41"/>
        <v>546000</v>
      </c>
      <c r="AM157" s="1">
        <v>1000000</v>
      </c>
      <c r="AN157" s="10">
        <f t="shared" si="40"/>
        <v>3117425</v>
      </c>
      <c r="AO157" s="319"/>
      <c r="AP157" s="71"/>
      <c r="AQ157" s="338"/>
      <c r="AR157" s="315"/>
    </row>
    <row r="158" spans="1:44" s="5" customFormat="1">
      <c r="A158" s="152">
        <f t="shared" si="45"/>
        <v>144</v>
      </c>
      <c r="B158" s="153" t="s">
        <v>12</v>
      </c>
      <c r="C158" s="153">
        <v>207190</v>
      </c>
      <c r="D158" s="153"/>
      <c r="E158" s="160" t="s">
        <v>223</v>
      </c>
      <c r="F158" s="153">
        <v>3</v>
      </c>
      <c r="G158" s="153"/>
      <c r="H158" s="153" t="s">
        <v>523</v>
      </c>
      <c r="I158" s="153" t="s">
        <v>50</v>
      </c>
      <c r="J158" s="155"/>
      <c r="K158" s="155"/>
      <c r="L158" s="156"/>
      <c r="M158" s="156">
        <v>0</v>
      </c>
      <c r="N158" s="156">
        <v>0</v>
      </c>
      <c r="O158" s="156">
        <v>0</v>
      </c>
      <c r="P158" s="156">
        <v>0</v>
      </c>
      <c r="Q158" s="156">
        <v>0</v>
      </c>
      <c r="R158" s="156">
        <v>0</v>
      </c>
      <c r="S158" s="156">
        <v>0</v>
      </c>
      <c r="T158" s="156">
        <f t="shared" si="34"/>
        <v>0</v>
      </c>
      <c r="U158" s="156">
        <v>0</v>
      </c>
      <c r="V158" s="156">
        <v>0</v>
      </c>
      <c r="W158" s="156">
        <f t="shared" si="35"/>
        <v>0</v>
      </c>
      <c r="X158" s="156"/>
      <c r="Y158" s="156"/>
      <c r="Z158" s="156"/>
      <c r="AA158" s="156"/>
      <c r="AB158" s="156"/>
      <c r="AC158" s="156">
        <f t="shared" ref="AC158:AC175" si="46">SUM(W158:AB158)</f>
        <v>0</v>
      </c>
      <c r="AD158" s="156">
        <v>0</v>
      </c>
      <c r="AE158" s="156">
        <v>0</v>
      </c>
      <c r="AF158" s="156"/>
      <c r="AG158" s="156">
        <v>0</v>
      </c>
      <c r="AH158" s="156">
        <v>0</v>
      </c>
      <c r="AI158" s="156">
        <v>0</v>
      </c>
      <c r="AJ158" s="156">
        <v>0</v>
      </c>
      <c r="AK158" s="156">
        <v>0</v>
      </c>
      <c r="AL158" s="156">
        <f t="shared" si="41"/>
        <v>0</v>
      </c>
      <c r="AM158" s="156">
        <v>0</v>
      </c>
      <c r="AN158" s="158">
        <f t="shared" si="40"/>
        <v>0</v>
      </c>
      <c r="AO158" s="336"/>
      <c r="AP158" s="166"/>
      <c r="AQ158" s="352"/>
      <c r="AR158" s="318"/>
    </row>
    <row r="159" spans="1:44" s="5" customFormat="1">
      <c r="A159" s="2">
        <v>145</v>
      </c>
      <c r="B159" s="3"/>
      <c r="C159" s="3"/>
      <c r="D159" s="3"/>
      <c r="E159" s="4" t="s">
        <v>501</v>
      </c>
      <c r="F159" s="3"/>
      <c r="G159" s="3"/>
      <c r="H159" s="3" t="s">
        <v>124</v>
      </c>
      <c r="I159" s="3" t="s">
        <v>50</v>
      </c>
      <c r="J159" s="9"/>
      <c r="K159" s="9"/>
      <c r="L159" s="1"/>
      <c r="M159" s="1"/>
      <c r="N159" s="1"/>
      <c r="O159" s="1"/>
      <c r="P159" s="1"/>
      <c r="Q159" s="1"/>
      <c r="R159" s="1"/>
      <c r="S159" s="1"/>
      <c r="T159" s="1">
        <v>0</v>
      </c>
      <c r="U159" s="1">
        <v>0</v>
      </c>
      <c r="V159" s="1">
        <v>0</v>
      </c>
      <c r="W159" s="1">
        <f t="shared" si="35"/>
        <v>0</v>
      </c>
      <c r="X159" s="1"/>
      <c r="Y159" s="1"/>
      <c r="Z159" s="1"/>
      <c r="AA159" s="1"/>
      <c r="AB159" s="1"/>
      <c r="AC159" s="1">
        <v>0</v>
      </c>
      <c r="AD159" s="1">
        <v>0</v>
      </c>
      <c r="AE159" s="1">
        <v>0</v>
      </c>
      <c r="AF159" s="1"/>
      <c r="AG159" s="1">
        <v>60000</v>
      </c>
      <c r="AH159" s="1">
        <v>500000</v>
      </c>
      <c r="AI159" s="1">
        <v>0</v>
      </c>
      <c r="AJ159" s="1">
        <v>0</v>
      </c>
      <c r="AK159" s="1">
        <v>0</v>
      </c>
      <c r="AL159" s="1">
        <f t="shared" si="41"/>
        <v>560000</v>
      </c>
      <c r="AM159" s="1">
        <v>0</v>
      </c>
      <c r="AN159" s="10">
        <f>+T159+AC159+AL159+AM159</f>
        <v>560000</v>
      </c>
      <c r="AO159" s="313"/>
      <c r="AP159" s="69"/>
      <c r="AQ159" s="366"/>
      <c r="AR159" s="315"/>
    </row>
    <row r="160" spans="1:44" s="5" customFormat="1">
      <c r="A160" s="152">
        <v>146</v>
      </c>
      <c r="B160" s="153"/>
      <c r="C160" s="153">
        <v>207335</v>
      </c>
      <c r="D160" s="153"/>
      <c r="E160" s="160" t="s">
        <v>485</v>
      </c>
      <c r="F160" s="153"/>
      <c r="G160" s="153"/>
      <c r="H160" s="153" t="s">
        <v>124</v>
      </c>
      <c r="I160" s="153" t="s">
        <v>50</v>
      </c>
      <c r="J160" s="155"/>
      <c r="K160" s="155"/>
      <c r="L160" s="156"/>
      <c r="M160" s="156"/>
      <c r="N160" s="156"/>
      <c r="O160" s="156"/>
      <c r="P160" s="156"/>
      <c r="Q160" s="156"/>
      <c r="R160" s="156"/>
      <c r="S160" s="156">
        <v>0</v>
      </c>
      <c r="T160" s="156">
        <f t="shared" si="34"/>
        <v>0</v>
      </c>
      <c r="U160" s="156">
        <v>800000</v>
      </c>
      <c r="V160" s="156">
        <v>-800000</v>
      </c>
      <c r="W160" s="156">
        <f t="shared" si="35"/>
        <v>0</v>
      </c>
      <c r="X160" s="156"/>
      <c r="Y160" s="156"/>
      <c r="Z160" s="156"/>
      <c r="AA160" s="156"/>
      <c r="AB160" s="156"/>
      <c r="AC160" s="156">
        <f t="shared" si="46"/>
        <v>0</v>
      </c>
      <c r="AD160" s="156">
        <v>0</v>
      </c>
      <c r="AE160" s="156">
        <v>0</v>
      </c>
      <c r="AF160" s="156"/>
      <c r="AG160" s="156">
        <v>825000</v>
      </c>
      <c r="AH160" s="156">
        <v>1425000</v>
      </c>
      <c r="AI160" s="156">
        <v>0</v>
      </c>
      <c r="AJ160" s="156">
        <v>0</v>
      </c>
      <c r="AK160" s="156">
        <v>0</v>
      </c>
      <c r="AL160" s="156">
        <f t="shared" si="41"/>
        <v>2250000</v>
      </c>
      <c r="AM160" s="156">
        <v>0</v>
      </c>
      <c r="AN160" s="158">
        <f t="shared" si="40"/>
        <v>2250000</v>
      </c>
      <c r="AO160" s="336"/>
      <c r="AP160" s="166"/>
      <c r="AQ160" s="352"/>
      <c r="AR160" s="318"/>
    </row>
    <row r="161" spans="1:44" s="5" customFormat="1">
      <c r="A161" s="2">
        <f>+A160+1</f>
        <v>147</v>
      </c>
      <c r="B161" s="3" t="s">
        <v>11</v>
      </c>
      <c r="C161" s="3">
        <v>207252</v>
      </c>
      <c r="D161" s="3"/>
      <c r="E161" s="78" t="s">
        <v>95</v>
      </c>
      <c r="F161" s="3">
        <v>4</v>
      </c>
      <c r="G161" s="3"/>
      <c r="H161" s="3" t="s">
        <v>124</v>
      </c>
      <c r="I161" s="3" t="s">
        <v>50</v>
      </c>
      <c r="J161" s="9">
        <v>196813</v>
      </c>
      <c r="K161" s="9">
        <v>1210955</v>
      </c>
      <c r="L161" s="1">
        <v>30057</v>
      </c>
      <c r="M161" s="1">
        <v>355407</v>
      </c>
      <c r="N161" s="1">
        <v>1226525</v>
      </c>
      <c r="O161" s="1">
        <v>323308</v>
      </c>
      <c r="P161" s="1">
        <v>0</v>
      </c>
      <c r="Q161" s="1">
        <v>0</v>
      </c>
      <c r="R161" s="1">
        <v>0</v>
      </c>
      <c r="S161" s="1">
        <v>0</v>
      </c>
      <c r="T161" s="1">
        <f t="shared" si="34"/>
        <v>3343065</v>
      </c>
      <c r="U161" s="1">
        <v>0</v>
      </c>
      <c r="V161" s="1">
        <v>130000</v>
      </c>
      <c r="W161" s="1">
        <f t="shared" si="35"/>
        <v>130000</v>
      </c>
      <c r="X161" s="1"/>
      <c r="Y161" s="1"/>
      <c r="Z161" s="1"/>
      <c r="AA161" s="1"/>
      <c r="AB161" s="1"/>
      <c r="AC161" s="1">
        <f t="shared" si="46"/>
        <v>130000</v>
      </c>
      <c r="AD161" s="1">
        <v>0</v>
      </c>
      <c r="AE161" s="1">
        <v>0</v>
      </c>
      <c r="AF161" s="1"/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f t="shared" si="41"/>
        <v>0</v>
      </c>
      <c r="AM161" s="1">
        <v>0</v>
      </c>
      <c r="AN161" s="10">
        <f t="shared" si="40"/>
        <v>3473065</v>
      </c>
      <c r="AO161" s="313"/>
      <c r="AP161" s="69"/>
      <c r="AQ161" s="366"/>
      <c r="AR161" s="315"/>
    </row>
    <row r="162" spans="1:44" s="5" customFormat="1">
      <c r="A162" s="152">
        <v>148</v>
      </c>
      <c r="B162" s="153"/>
      <c r="C162" s="153"/>
      <c r="D162" s="153"/>
      <c r="E162" s="176" t="s">
        <v>516</v>
      </c>
      <c r="F162" s="153"/>
      <c r="G162" s="153"/>
      <c r="H162" s="153" t="s">
        <v>124</v>
      </c>
      <c r="I162" s="153" t="s">
        <v>43</v>
      </c>
      <c r="J162" s="155"/>
      <c r="K162" s="155"/>
      <c r="L162" s="156"/>
      <c r="M162" s="156"/>
      <c r="N162" s="156"/>
      <c r="O162" s="156"/>
      <c r="P162" s="156"/>
      <c r="Q162" s="156"/>
      <c r="R162" s="156"/>
      <c r="S162" s="156"/>
      <c r="T162" s="156">
        <v>0</v>
      </c>
      <c r="U162" s="156">
        <v>0</v>
      </c>
      <c r="V162" s="156">
        <v>0</v>
      </c>
      <c r="W162" s="156">
        <f t="shared" si="35"/>
        <v>0</v>
      </c>
      <c r="X162" s="156"/>
      <c r="Y162" s="156"/>
      <c r="Z162" s="156"/>
      <c r="AA162" s="156"/>
      <c r="AB162" s="156"/>
      <c r="AC162" s="156">
        <v>0</v>
      </c>
      <c r="AD162" s="156">
        <v>0</v>
      </c>
      <c r="AE162" s="156">
        <v>0</v>
      </c>
      <c r="AF162" s="156"/>
      <c r="AG162" s="156">
        <v>0</v>
      </c>
      <c r="AH162" s="156">
        <v>440000</v>
      </c>
      <c r="AI162" s="156">
        <v>2900000</v>
      </c>
      <c r="AJ162" s="156">
        <v>0</v>
      </c>
      <c r="AK162" s="156">
        <v>0</v>
      </c>
      <c r="AL162" s="156">
        <f t="shared" si="41"/>
        <v>3340000</v>
      </c>
      <c r="AM162" s="156">
        <v>0</v>
      </c>
      <c r="AN162" s="158">
        <f>+T162+AC162+AL162+AM162</f>
        <v>3340000</v>
      </c>
      <c r="AO162" s="336"/>
      <c r="AP162" s="166"/>
      <c r="AQ162" s="352"/>
      <c r="AR162" s="318"/>
    </row>
    <row r="163" spans="1:44" s="5" customFormat="1">
      <c r="A163" s="2">
        <v>149</v>
      </c>
      <c r="B163" s="3" t="s">
        <v>16</v>
      </c>
      <c r="C163" s="3">
        <v>207453</v>
      </c>
      <c r="D163" s="3"/>
      <c r="E163" s="53" t="s">
        <v>337</v>
      </c>
      <c r="F163" s="3">
        <v>3</v>
      </c>
      <c r="G163" s="3"/>
      <c r="H163" s="3" t="s">
        <v>124</v>
      </c>
      <c r="I163" s="3" t="s">
        <v>50</v>
      </c>
      <c r="J163" s="9"/>
      <c r="K163" s="9"/>
      <c r="L163" s="1"/>
      <c r="M163" s="1"/>
      <c r="N163" s="1"/>
      <c r="O163" s="1"/>
      <c r="P163" s="1"/>
      <c r="Q163" s="1">
        <v>0</v>
      </c>
      <c r="R163" s="1">
        <v>0</v>
      </c>
      <c r="S163" s="1">
        <v>0</v>
      </c>
      <c r="T163" s="1">
        <f t="shared" si="34"/>
        <v>0</v>
      </c>
      <c r="U163" s="1">
        <v>2000000</v>
      </c>
      <c r="V163" s="1">
        <v>900000</v>
      </c>
      <c r="W163" s="1">
        <f t="shared" si="35"/>
        <v>2900000</v>
      </c>
      <c r="X163" s="1"/>
      <c r="Y163" s="1"/>
      <c r="Z163" s="1"/>
      <c r="AA163" s="1"/>
      <c r="AB163" s="1"/>
      <c r="AC163" s="1">
        <f t="shared" si="46"/>
        <v>2900000</v>
      </c>
      <c r="AD163" s="1">
        <v>0</v>
      </c>
      <c r="AE163" s="1">
        <v>0</v>
      </c>
      <c r="AF163" s="1"/>
      <c r="AG163" s="1">
        <v>4000000</v>
      </c>
      <c r="AH163" s="1">
        <v>0</v>
      </c>
      <c r="AI163" s="1">
        <v>0</v>
      </c>
      <c r="AJ163" s="1">
        <v>0</v>
      </c>
      <c r="AK163" s="1">
        <v>0</v>
      </c>
      <c r="AL163" s="1">
        <f t="shared" si="41"/>
        <v>4000000</v>
      </c>
      <c r="AM163" s="1">
        <v>0</v>
      </c>
      <c r="AN163" s="10">
        <f t="shared" si="40"/>
        <v>6900000</v>
      </c>
      <c r="AO163" s="365"/>
      <c r="AP163" s="71"/>
      <c r="AQ163" s="366"/>
      <c r="AR163" s="315"/>
    </row>
    <row r="164" spans="1:44" s="5" customFormat="1">
      <c r="A164" s="152">
        <f t="shared" ref="A164:A172" si="47">+A163+1</f>
        <v>150</v>
      </c>
      <c r="B164" s="153" t="s">
        <v>15</v>
      </c>
      <c r="C164" s="153">
        <v>207611</v>
      </c>
      <c r="D164" s="153"/>
      <c r="E164" s="161" t="s">
        <v>301</v>
      </c>
      <c r="F164" s="153">
        <v>3</v>
      </c>
      <c r="G164" s="152"/>
      <c r="H164" s="153" t="s">
        <v>419</v>
      </c>
      <c r="I164" s="153" t="s">
        <v>50</v>
      </c>
      <c r="J164" s="155"/>
      <c r="K164" s="155"/>
      <c r="L164" s="156"/>
      <c r="M164" s="156"/>
      <c r="N164" s="156"/>
      <c r="O164" s="156"/>
      <c r="P164" s="156">
        <v>0</v>
      </c>
      <c r="Q164" s="156">
        <v>465</v>
      </c>
      <c r="R164" s="156">
        <v>67095</v>
      </c>
      <c r="S164" s="156">
        <v>84785</v>
      </c>
      <c r="T164" s="156">
        <f t="shared" si="34"/>
        <v>152345</v>
      </c>
      <c r="U164" s="156">
        <v>750000</v>
      </c>
      <c r="V164" s="156">
        <v>386152</v>
      </c>
      <c r="W164" s="156">
        <f t="shared" si="35"/>
        <v>1136152</v>
      </c>
      <c r="X164" s="156"/>
      <c r="Y164" s="156"/>
      <c r="Z164" s="156"/>
      <c r="AA164" s="156"/>
      <c r="AB164" s="157"/>
      <c r="AC164" s="156">
        <f t="shared" si="46"/>
        <v>1136152</v>
      </c>
      <c r="AD164" s="156">
        <v>0</v>
      </c>
      <c r="AE164" s="156">
        <v>0</v>
      </c>
      <c r="AF164" s="156"/>
      <c r="AG164" s="156">
        <v>0</v>
      </c>
      <c r="AH164" s="156">
        <v>0</v>
      </c>
      <c r="AI164" s="156">
        <v>0</v>
      </c>
      <c r="AJ164" s="156">
        <v>0</v>
      </c>
      <c r="AK164" s="156">
        <v>0</v>
      </c>
      <c r="AL164" s="156">
        <f t="shared" si="41"/>
        <v>0</v>
      </c>
      <c r="AM164" s="156">
        <v>0</v>
      </c>
      <c r="AN164" s="158">
        <f t="shared" si="40"/>
        <v>1288497</v>
      </c>
      <c r="AO164" s="336"/>
      <c r="AP164" s="166"/>
      <c r="AQ164" s="337"/>
      <c r="AR164" s="318"/>
    </row>
    <row r="165" spans="1:44" s="5" customFormat="1">
      <c r="A165" s="2">
        <f t="shared" si="47"/>
        <v>151</v>
      </c>
      <c r="B165" s="3" t="s">
        <v>26</v>
      </c>
      <c r="C165" s="3">
        <v>207618</v>
      </c>
      <c r="D165" s="3"/>
      <c r="E165" s="53" t="s">
        <v>338</v>
      </c>
      <c r="F165" s="3">
        <v>3</v>
      </c>
      <c r="G165" s="3"/>
      <c r="H165" s="3" t="s">
        <v>124</v>
      </c>
      <c r="I165" s="3" t="s">
        <v>50</v>
      </c>
      <c r="J165" s="9"/>
      <c r="K165" s="9"/>
      <c r="L165" s="1"/>
      <c r="M165" s="1"/>
      <c r="N165" s="1"/>
      <c r="O165" s="1"/>
      <c r="P165" s="1"/>
      <c r="Q165" s="1">
        <v>0</v>
      </c>
      <c r="R165" s="1">
        <v>0</v>
      </c>
      <c r="S165" s="1">
        <v>0</v>
      </c>
      <c r="T165" s="1">
        <f t="shared" si="34"/>
        <v>0</v>
      </c>
      <c r="U165" s="1">
        <v>0</v>
      </c>
      <c r="V165" s="1">
        <v>0</v>
      </c>
      <c r="W165" s="1">
        <f t="shared" si="35"/>
        <v>0</v>
      </c>
      <c r="X165" s="1"/>
      <c r="Y165" s="1"/>
      <c r="Z165" s="1"/>
      <c r="AA165" s="1"/>
      <c r="AB165" s="1"/>
      <c r="AC165" s="1">
        <f t="shared" si="46"/>
        <v>0</v>
      </c>
      <c r="AD165" s="1">
        <v>0</v>
      </c>
      <c r="AE165" s="1">
        <v>0</v>
      </c>
      <c r="AF165" s="1"/>
      <c r="AG165" s="1">
        <v>0</v>
      </c>
      <c r="AH165" s="1">
        <v>425000</v>
      </c>
      <c r="AI165" s="1">
        <v>5350000</v>
      </c>
      <c r="AJ165" s="1">
        <v>0</v>
      </c>
      <c r="AK165" s="1">
        <v>0</v>
      </c>
      <c r="AL165" s="1">
        <f>SUM(AG165:AK165)</f>
        <v>5775000</v>
      </c>
      <c r="AM165" s="1">
        <v>0</v>
      </c>
      <c r="AN165" s="10">
        <f t="shared" si="40"/>
        <v>5775000</v>
      </c>
      <c r="AO165" s="365"/>
      <c r="AP165" s="71"/>
      <c r="AQ165" s="366"/>
      <c r="AR165" s="315"/>
    </row>
    <row r="166" spans="1:44" s="5" customFormat="1">
      <c r="A166" s="152">
        <f t="shared" si="47"/>
        <v>152</v>
      </c>
      <c r="B166" s="153" t="s">
        <v>29</v>
      </c>
      <c r="C166" s="153">
        <v>207602</v>
      </c>
      <c r="D166" s="162"/>
      <c r="E166" s="163" t="s">
        <v>191</v>
      </c>
      <c r="F166" s="153">
        <v>5</v>
      </c>
      <c r="G166" s="153"/>
      <c r="H166" s="153" t="s">
        <v>456</v>
      </c>
      <c r="I166" s="153" t="s">
        <v>50</v>
      </c>
      <c r="J166" s="156"/>
      <c r="K166" s="156"/>
      <c r="L166" s="156">
        <v>0</v>
      </c>
      <c r="M166" s="156">
        <v>550678</v>
      </c>
      <c r="N166" s="156">
        <v>4789639</v>
      </c>
      <c r="O166" s="156">
        <v>1699581</v>
      </c>
      <c r="P166" s="156">
        <v>3336907</v>
      </c>
      <c r="Q166" s="156">
        <v>1728562</v>
      </c>
      <c r="R166" s="156">
        <v>3354289</v>
      </c>
      <c r="S166" s="156">
        <v>325061</v>
      </c>
      <c r="T166" s="156">
        <f t="shared" ref="T166:T230" si="48">SUM(J166:S166)</f>
        <v>15784717</v>
      </c>
      <c r="U166" s="156">
        <v>0</v>
      </c>
      <c r="V166" s="156">
        <v>1018584</v>
      </c>
      <c r="W166" s="156">
        <f t="shared" ref="W166:W230" si="49">U166+V166</f>
        <v>1018584</v>
      </c>
      <c r="X166" s="156"/>
      <c r="Y166" s="156"/>
      <c r="Z166" s="156"/>
      <c r="AA166" s="156"/>
      <c r="AB166" s="156"/>
      <c r="AC166" s="156">
        <f t="shared" si="46"/>
        <v>1018584</v>
      </c>
      <c r="AD166" s="156">
        <v>0</v>
      </c>
      <c r="AE166" s="156">
        <v>0</v>
      </c>
      <c r="AF166" s="156"/>
      <c r="AG166" s="156">
        <v>0</v>
      </c>
      <c r="AH166" s="156">
        <v>0</v>
      </c>
      <c r="AI166" s="156">
        <v>0</v>
      </c>
      <c r="AJ166" s="156">
        <v>0</v>
      </c>
      <c r="AK166" s="156">
        <v>0</v>
      </c>
      <c r="AL166" s="156">
        <f t="shared" si="41"/>
        <v>0</v>
      </c>
      <c r="AM166" s="156">
        <v>0</v>
      </c>
      <c r="AN166" s="158">
        <f t="shared" ref="AN166:AN198" si="50">+T166+AC166+AL166+AM166</f>
        <v>16803301</v>
      </c>
      <c r="AO166" s="336"/>
      <c r="AP166" s="166"/>
      <c r="AQ166" s="337" t="s">
        <v>66</v>
      </c>
      <c r="AR166" s="318">
        <v>6500</v>
      </c>
    </row>
    <row r="167" spans="1:44" s="5" customFormat="1">
      <c r="A167" s="2">
        <f t="shared" si="47"/>
        <v>153</v>
      </c>
      <c r="B167" s="3" t="s">
        <v>29</v>
      </c>
      <c r="C167" s="3">
        <v>207028</v>
      </c>
      <c r="D167" s="3"/>
      <c r="E167" s="78" t="s">
        <v>158</v>
      </c>
      <c r="F167" s="3">
        <v>5</v>
      </c>
      <c r="G167" s="3"/>
      <c r="H167" s="3" t="s">
        <v>126</v>
      </c>
      <c r="I167" s="3" t="s">
        <v>50</v>
      </c>
      <c r="J167" s="9">
        <v>0</v>
      </c>
      <c r="K167" s="9"/>
      <c r="L167" s="1">
        <v>2640</v>
      </c>
      <c r="M167" s="1">
        <v>6838</v>
      </c>
      <c r="N167" s="1">
        <v>0</v>
      </c>
      <c r="O167" s="1">
        <v>4230512</v>
      </c>
      <c r="P167" s="1">
        <v>13407160</v>
      </c>
      <c r="Q167" s="1">
        <v>151133</v>
      </c>
      <c r="R167" s="1">
        <v>90449</v>
      </c>
      <c r="S167" s="1">
        <v>0</v>
      </c>
      <c r="T167" s="1">
        <f t="shared" si="48"/>
        <v>17888732</v>
      </c>
      <c r="U167" s="1">
        <v>0</v>
      </c>
      <c r="V167" s="1">
        <v>0</v>
      </c>
      <c r="W167" s="1">
        <f t="shared" si="49"/>
        <v>0</v>
      </c>
      <c r="X167" s="1"/>
      <c r="Y167" s="1"/>
      <c r="Z167" s="1"/>
      <c r="AA167" s="1"/>
      <c r="AB167" s="1"/>
      <c r="AC167" s="1">
        <f t="shared" si="46"/>
        <v>0</v>
      </c>
      <c r="AD167" s="1">
        <v>0</v>
      </c>
      <c r="AE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f t="shared" si="41"/>
        <v>0</v>
      </c>
      <c r="AM167" s="1">
        <v>0</v>
      </c>
      <c r="AN167" s="10">
        <f t="shared" si="50"/>
        <v>17888732</v>
      </c>
      <c r="AO167" s="406" t="s">
        <v>159</v>
      </c>
      <c r="AP167" s="71">
        <v>40000</v>
      </c>
      <c r="AQ167" s="350" t="s">
        <v>159</v>
      </c>
      <c r="AR167" s="315">
        <v>975000</v>
      </c>
    </row>
    <row r="168" spans="1:44" s="5" customFormat="1">
      <c r="A168" s="152">
        <f t="shared" si="47"/>
        <v>154</v>
      </c>
      <c r="B168" s="153" t="s">
        <v>29</v>
      </c>
      <c r="C168" s="153"/>
      <c r="D168" s="153"/>
      <c r="E168" s="176" t="s">
        <v>387</v>
      </c>
      <c r="F168" s="153">
        <v>5</v>
      </c>
      <c r="G168" s="153"/>
      <c r="H168" s="153" t="s">
        <v>124</v>
      </c>
      <c r="I168" s="153" t="s">
        <v>50</v>
      </c>
      <c r="J168" s="155"/>
      <c r="K168" s="155"/>
      <c r="L168" s="156"/>
      <c r="M168" s="156"/>
      <c r="N168" s="156"/>
      <c r="O168" s="156"/>
      <c r="P168" s="156"/>
      <c r="Q168" s="156"/>
      <c r="R168" s="156">
        <v>0</v>
      </c>
      <c r="S168" s="156">
        <v>0</v>
      </c>
      <c r="T168" s="156">
        <f t="shared" si="48"/>
        <v>0</v>
      </c>
      <c r="U168" s="156">
        <v>0</v>
      </c>
      <c r="V168" s="156">
        <v>0</v>
      </c>
      <c r="W168" s="156">
        <f t="shared" si="49"/>
        <v>0</v>
      </c>
      <c r="X168" s="156"/>
      <c r="Y168" s="156"/>
      <c r="Z168" s="156"/>
      <c r="AA168" s="156"/>
      <c r="AB168" s="156"/>
      <c r="AC168" s="156">
        <f t="shared" si="46"/>
        <v>0</v>
      </c>
      <c r="AD168" s="156">
        <v>0</v>
      </c>
      <c r="AE168" s="156">
        <v>0</v>
      </c>
      <c r="AF168" s="156"/>
      <c r="AG168" s="156">
        <v>0</v>
      </c>
      <c r="AH168" s="156">
        <v>0</v>
      </c>
      <c r="AI168" s="156">
        <v>0</v>
      </c>
      <c r="AJ168" s="156">
        <v>2300000</v>
      </c>
      <c r="AK168" s="156">
        <v>0</v>
      </c>
      <c r="AL168" s="156">
        <f t="shared" si="41"/>
        <v>2300000</v>
      </c>
      <c r="AM168" s="156">
        <v>28300000</v>
      </c>
      <c r="AN168" s="158">
        <f t="shared" si="50"/>
        <v>30600000</v>
      </c>
      <c r="AO168" s="329"/>
      <c r="AP168" s="169"/>
      <c r="AQ168" s="408"/>
      <c r="AR168" s="318"/>
    </row>
    <row r="169" spans="1:44" s="5" customFormat="1">
      <c r="A169" s="2">
        <f t="shared" si="47"/>
        <v>155</v>
      </c>
      <c r="B169" s="3" t="s">
        <v>29</v>
      </c>
      <c r="C169" s="3">
        <v>207619</v>
      </c>
      <c r="D169" s="3"/>
      <c r="E169" s="78" t="s">
        <v>437</v>
      </c>
      <c r="F169" s="3">
        <v>5</v>
      </c>
      <c r="G169" s="3"/>
      <c r="H169" s="3" t="s">
        <v>124</v>
      </c>
      <c r="I169" s="3" t="s">
        <v>50</v>
      </c>
      <c r="J169" s="9"/>
      <c r="K169" s="9"/>
      <c r="L169" s="1"/>
      <c r="M169" s="1"/>
      <c r="N169" s="1"/>
      <c r="O169" s="1"/>
      <c r="P169" s="1"/>
      <c r="Q169" s="1"/>
      <c r="R169" s="1">
        <v>0</v>
      </c>
      <c r="S169" s="1">
        <v>1013</v>
      </c>
      <c r="T169" s="1">
        <f t="shared" si="48"/>
        <v>1013</v>
      </c>
      <c r="U169" s="1">
        <v>0</v>
      </c>
      <c r="V169" s="1">
        <v>250000</v>
      </c>
      <c r="W169" s="1">
        <f t="shared" si="49"/>
        <v>250000</v>
      </c>
      <c r="X169" s="1"/>
      <c r="Y169" s="1"/>
      <c r="Z169" s="1"/>
      <c r="AA169" s="1"/>
      <c r="AB169" s="1"/>
      <c r="AC169" s="1">
        <f>SUM(W169:AB169)</f>
        <v>250000</v>
      </c>
      <c r="AD169" s="1">
        <v>0</v>
      </c>
      <c r="AE169" s="1">
        <v>0</v>
      </c>
      <c r="AF169" s="1"/>
      <c r="AG169" s="1">
        <v>0</v>
      </c>
      <c r="AH169" s="1">
        <v>0</v>
      </c>
      <c r="AI169" s="1">
        <v>0</v>
      </c>
      <c r="AJ169" s="1">
        <v>2618986</v>
      </c>
      <c r="AK169" s="1">
        <v>0</v>
      </c>
      <c r="AL169" s="1">
        <f>SUM(AG169:AK169)</f>
        <v>2618986</v>
      </c>
      <c r="AM169" s="1">
        <v>10580000</v>
      </c>
      <c r="AN169" s="10">
        <f t="shared" si="50"/>
        <v>13449999</v>
      </c>
      <c r="AO169" s="319"/>
      <c r="AP169" s="69"/>
      <c r="AQ169" s="350"/>
      <c r="AR169" s="315"/>
    </row>
    <row r="170" spans="1:44" s="5" customFormat="1">
      <c r="A170" s="152">
        <f t="shared" si="47"/>
        <v>156</v>
      </c>
      <c r="B170" s="153" t="s">
        <v>473</v>
      </c>
      <c r="C170" s="153"/>
      <c r="D170" s="153"/>
      <c r="E170" s="176" t="s">
        <v>388</v>
      </c>
      <c r="F170" s="153" t="s">
        <v>63</v>
      </c>
      <c r="G170" s="153"/>
      <c r="H170" s="153" t="s">
        <v>124</v>
      </c>
      <c r="I170" s="153" t="s">
        <v>50</v>
      </c>
      <c r="J170" s="155"/>
      <c r="K170" s="155"/>
      <c r="L170" s="156"/>
      <c r="M170" s="156"/>
      <c r="N170" s="156"/>
      <c r="O170" s="156"/>
      <c r="P170" s="156"/>
      <c r="Q170" s="156"/>
      <c r="R170" s="156">
        <v>0</v>
      </c>
      <c r="S170" s="156">
        <v>0</v>
      </c>
      <c r="T170" s="156">
        <f t="shared" si="48"/>
        <v>0</v>
      </c>
      <c r="U170" s="156">
        <v>0</v>
      </c>
      <c r="V170" s="156">
        <v>0</v>
      </c>
      <c r="W170" s="156">
        <f t="shared" si="49"/>
        <v>0</v>
      </c>
      <c r="X170" s="156"/>
      <c r="Y170" s="156"/>
      <c r="Z170" s="156"/>
      <c r="AA170" s="156"/>
      <c r="AB170" s="156"/>
      <c r="AC170" s="156">
        <f>SUM(W170:AB170)</f>
        <v>0</v>
      </c>
      <c r="AD170" s="156">
        <v>0</v>
      </c>
      <c r="AE170" s="156">
        <v>0</v>
      </c>
      <c r="AF170" s="156"/>
      <c r="AG170" s="156">
        <v>0</v>
      </c>
      <c r="AH170" s="156">
        <v>0</v>
      </c>
      <c r="AI170" s="156">
        <v>0</v>
      </c>
      <c r="AJ170" s="156">
        <v>0</v>
      </c>
      <c r="AK170" s="156">
        <v>0</v>
      </c>
      <c r="AL170" s="156">
        <f>SUM(AG170:AK170)</f>
        <v>0</v>
      </c>
      <c r="AM170" s="156">
        <v>28200000</v>
      </c>
      <c r="AN170" s="158">
        <f t="shared" si="50"/>
        <v>28200000</v>
      </c>
      <c r="AO170" s="329"/>
      <c r="AP170" s="166"/>
      <c r="AQ170" s="337"/>
      <c r="AR170" s="318"/>
    </row>
    <row r="171" spans="1:44" s="5" customFormat="1">
      <c r="A171" s="2">
        <f t="shared" si="47"/>
        <v>157</v>
      </c>
      <c r="B171" s="3" t="s">
        <v>474</v>
      </c>
      <c r="C171" s="3"/>
      <c r="D171" s="3"/>
      <c r="E171" s="78" t="s">
        <v>389</v>
      </c>
      <c r="F171" s="3">
        <v>5</v>
      </c>
      <c r="G171" s="3"/>
      <c r="H171" s="3" t="s">
        <v>124</v>
      </c>
      <c r="I171" s="3" t="s">
        <v>50</v>
      </c>
      <c r="J171" s="9"/>
      <c r="K171" s="9"/>
      <c r="L171" s="1"/>
      <c r="M171" s="1"/>
      <c r="N171" s="1"/>
      <c r="O171" s="1"/>
      <c r="P171" s="1"/>
      <c r="Q171" s="1"/>
      <c r="R171" s="1">
        <v>0</v>
      </c>
      <c r="S171" s="1">
        <v>0</v>
      </c>
      <c r="T171" s="1">
        <f t="shared" si="48"/>
        <v>0</v>
      </c>
      <c r="U171" s="1">
        <v>0</v>
      </c>
      <c r="V171" s="1">
        <v>0</v>
      </c>
      <c r="W171" s="1">
        <f t="shared" si="49"/>
        <v>0</v>
      </c>
      <c r="X171" s="1"/>
      <c r="Y171" s="1"/>
      <c r="Z171" s="1"/>
      <c r="AA171" s="1"/>
      <c r="AB171" s="1"/>
      <c r="AC171" s="1">
        <f>SUM(W171:AB171)</f>
        <v>0</v>
      </c>
      <c r="AD171" s="1">
        <v>0</v>
      </c>
      <c r="AE171" s="1">
        <v>0</v>
      </c>
      <c r="AF171" s="1"/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f>SUM(AG171:AK171)</f>
        <v>0</v>
      </c>
      <c r="AM171" s="1">
        <v>5600000</v>
      </c>
      <c r="AN171" s="10">
        <f t="shared" si="50"/>
        <v>5600000</v>
      </c>
      <c r="AO171" s="319"/>
      <c r="AP171" s="69"/>
      <c r="AQ171" s="350"/>
      <c r="AR171" s="315"/>
    </row>
    <row r="172" spans="1:44" s="5" customFormat="1">
      <c r="A172" s="152">
        <f t="shared" si="47"/>
        <v>158</v>
      </c>
      <c r="B172" s="181" t="s">
        <v>8</v>
      </c>
      <c r="C172" s="181">
        <v>207311</v>
      </c>
      <c r="D172" s="181"/>
      <c r="E172" s="160" t="s">
        <v>228</v>
      </c>
      <c r="F172" s="153">
        <v>3</v>
      </c>
      <c r="G172" s="153"/>
      <c r="H172" s="153" t="s">
        <v>124</v>
      </c>
      <c r="I172" s="153" t="s">
        <v>50</v>
      </c>
      <c r="J172" s="155"/>
      <c r="K172" s="156"/>
      <c r="L172" s="156"/>
      <c r="M172" s="156">
        <v>0</v>
      </c>
      <c r="N172" s="156">
        <v>195635</v>
      </c>
      <c r="O172" s="156">
        <v>580391</v>
      </c>
      <c r="P172" s="156">
        <v>59707</v>
      </c>
      <c r="Q172" s="156">
        <v>0</v>
      </c>
      <c r="R172" s="156">
        <v>0</v>
      </c>
      <c r="S172" s="156">
        <v>0</v>
      </c>
      <c r="T172" s="156">
        <f t="shared" si="48"/>
        <v>835733</v>
      </c>
      <c r="U172" s="156">
        <v>0</v>
      </c>
      <c r="V172" s="156">
        <v>0</v>
      </c>
      <c r="W172" s="156">
        <f t="shared" si="49"/>
        <v>0</v>
      </c>
      <c r="X172" s="156"/>
      <c r="Y172" s="156"/>
      <c r="Z172" s="156"/>
      <c r="AA172" s="156"/>
      <c r="AB172" s="156"/>
      <c r="AC172" s="156">
        <f t="shared" si="46"/>
        <v>0</v>
      </c>
      <c r="AD172" s="156">
        <v>0</v>
      </c>
      <c r="AE172" s="156">
        <v>0</v>
      </c>
      <c r="AF172" s="156"/>
      <c r="AG172" s="156">
        <v>0</v>
      </c>
      <c r="AH172" s="156">
        <v>0</v>
      </c>
      <c r="AI172" s="156">
        <v>0</v>
      </c>
      <c r="AJ172" s="156">
        <v>0</v>
      </c>
      <c r="AK172" s="156">
        <v>0</v>
      </c>
      <c r="AL172" s="156">
        <f t="shared" si="41"/>
        <v>0</v>
      </c>
      <c r="AM172" s="156">
        <v>0</v>
      </c>
      <c r="AN172" s="158">
        <f t="shared" si="50"/>
        <v>835733</v>
      </c>
      <c r="AO172" s="329"/>
      <c r="AP172" s="169"/>
      <c r="AQ172" s="339"/>
      <c r="AR172" s="318"/>
    </row>
    <row r="173" spans="1:44" s="5" customFormat="1">
      <c r="A173" s="2">
        <v>158</v>
      </c>
      <c r="B173" s="91"/>
      <c r="C173" s="91"/>
      <c r="D173" s="91"/>
      <c r="E173" s="4" t="s">
        <v>517</v>
      </c>
      <c r="F173" s="3"/>
      <c r="G173" s="3"/>
      <c r="H173" s="3" t="s">
        <v>124</v>
      </c>
      <c r="I173" s="3" t="s">
        <v>50</v>
      </c>
      <c r="J173" s="9"/>
      <c r="K173" s="1"/>
      <c r="L173" s="1"/>
      <c r="M173" s="1"/>
      <c r="N173" s="1"/>
      <c r="O173" s="1"/>
      <c r="P173" s="1"/>
      <c r="Q173" s="1"/>
      <c r="R173" s="1"/>
      <c r="S173" s="1">
        <v>0</v>
      </c>
      <c r="T173" s="1">
        <v>0</v>
      </c>
      <c r="U173" s="1">
        <v>0</v>
      </c>
      <c r="V173" s="1">
        <v>0</v>
      </c>
      <c r="W173" s="1">
        <f t="shared" si="49"/>
        <v>0</v>
      </c>
      <c r="X173" s="1"/>
      <c r="Y173" s="1"/>
      <c r="Z173" s="1"/>
      <c r="AA173" s="1"/>
      <c r="AB173" s="1"/>
      <c r="AC173" s="1">
        <v>0</v>
      </c>
      <c r="AD173" s="1">
        <v>0</v>
      </c>
      <c r="AE173" s="1">
        <v>0</v>
      </c>
      <c r="AF173" s="1"/>
      <c r="AG173" s="1">
        <v>500000</v>
      </c>
      <c r="AH173" s="1">
        <v>500000</v>
      </c>
      <c r="AI173" s="1">
        <v>0</v>
      </c>
      <c r="AJ173" s="1">
        <v>0</v>
      </c>
      <c r="AK173" s="1">
        <v>0</v>
      </c>
      <c r="AL173" s="1">
        <f t="shared" si="41"/>
        <v>1000000</v>
      </c>
      <c r="AM173" s="1">
        <v>0</v>
      </c>
      <c r="AN173" s="10">
        <f>+T173+AC173+AL173+AM173</f>
        <v>1000000</v>
      </c>
      <c r="AO173" s="319"/>
      <c r="AP173" s="71"/>
      <c r="AQ173" s="338"/>
      <c r="AR173" s="315"/>
    </row>
    <row r="174" spans="1:44" s="5" customFormat="1">
      <c r="A174" s="152">
        <v>159</v>
      </c>
      <c r="B174" s="153" t="s">
        <v>8</v>
      </c>
      <c r="C174" s="153">
        <v>207265</v>
      </c>
      <c r="D174" s="153"/>
      <c r="E174" s="154" t="s">
        <v>96</v>
      </c>
      <c r="F174" s="153">
        <v>1</v>
      </c>
      <c r="G174" s="153"/>
      <c r="H174" s="153" t="s">
        <v>420</v>
      </c>
      <c r="I174" s="153" t="s">
        <v>50</v>
      </c>
      <c r="J174" s="155">
        <v>515569</v>
      </c>
      <c r="K174" s="155">
        <v>861184</v>
      </c>
      <c r="L174" s="156">
        <v>3561365</v>
      </c>
      <c r="M174" s="156">
        <v>773746</v>
      </c>
      <c r="N174" s="156">
        <v>111907</v>
      </c>
      <c r="O174" s="156">
        <v>455631</v>
      </c>
      <c r="P174" s="156">
        <v>1087390</v>
      </c>
      <c r="Q174" s="156">
        <v>533445</v>
      </c>
      <c r="R174" s="156">
        <v>65372</v>
      </c>
      <c r="S174" s="156">
        <v>64174</v>
      </c>
      <c r="T174" s="156">
        <f t="shared" si="48"/>
        <v>8029783</v>
      </c>
      <c r="U174" s="156">
        <v>0</v>
      </c>
      <c r="V174" s="156">
        <v>1240419</v>
      </c>
      <c r="W174" s="156">
        <f t="shared" si="49"/>
        <v>1240419</v>
      </c>
      <c r="X174" s="156"/>
      <c r="Y174" s="156"/>
      <c r="Z174" s="156"/>
      <c r="AA174" s="156"/>
      <c r="AB174" s="156"/>
      <c r="AC174" s="156">
        <f t="shared" si="46"/>
        <v>1240419</v>
      </c>
      <c r="AD174" s="156">
        <v>0</v>
      </c>
      <c r="AE174" s="156">
        <v>0</v>
      </c>
      <c r="AF174" s="156"/>
      <c r="AG174" s="156">
        <v>0</v>
      </c>
      <c r="AH174" s="156">
        <v>0</v>
      </c>
      <c r="AI174" s="156">
        <v>0</v>
      </c>
      <c r="AJ174" s="156">
        <v>0</v>
      </c>
      <c r="AK174" s="156">
        <v>0</v>
      </c>
      <c r="AL174" s="156">
        <f t="shared" si="41"/>
        <v>0</v>
      </c>
      <c r="AM174" s="156">
        <v>0</v>
      </c>
      <c r="AN174" s="158">
        <f t="shared" si="50"/>
        <v>9270202</v>
      </c>
      <c r="AO174" s="336"/>
      <c r="AP174" s="166"/>
      <c r="AQ174" s="337" t="s">
        <v>232</v>
      </c>
      <c r="AR174" s="409">
        <v>150000</v>
      </c>
    </row>
    <row r="175" spans="1:44" s="5" customFormat="1">
      <c r="A175" s="2">
        <f t="shared" ref="A175:A180" si="51">+A174+1</f>
        <v>160</v>
      </c>
      <c r="B175" s="3" t="s">
        <v>6</v>
      </c>
      <c r="C175" s="3">
        <v>207454</v>
      </c>
      <c r="D175" s="3"/>
      <c r="E175" s="78" t="s">
        <v>390</v>
      </c>
      <c r="F175" s="3">
        <v>3</v>
      </c>
      <c r="G175" s="3"/>
      <c r="H175" s="3" t="s">
        <v>124</v>
      </c>
      <c r="I175" s="3" t="s">
        <v>50</v>
      </c>
      <c r="J175" s="9"/>
      <c r="K175" s="9"/>
      <c r="L175" s="1"/>
      <c r="M175" s="1"/>
      <c r="N175" s="1"/>
      <c r="O175" s="1"/>
      <c r="P175" s="1"/>
      <c r="Q175" s="1"/>
      <c r="R175" s="1">
        <v>0</v>
      </c>
      <c r="S175" s="1">
        <v>0</v>
      </c>
      <c r="T175" s="1">
        <f t="shared" si="48"/>
        <v>0</v>
      </c>
      <c r="U175" s="1">
        <v>150000</v>
      </c>
      <c r="V175" s="1">
        <v>-150000</v>
      </c>
      <c r="W175" s="1">
        <f t="shared" si="49"/>
        <v>0</v>
      </c>
      <c r="X175" s="1"/>
      <c r="Y175" s="1"/>
      <c r="Z175" s="1"/>
      <c r="AA175" s="1"/>
      <c r="AB175" s="1"/>
      <c r="AC175" s="1">
        <f t="shared" si="46"/>
        <v>0</v>
      </c>
      <c r="AD175" s="1">
        <v>0</v>
      </c>
      <c r="AE175" s="1">
        <v>0</v>
      </c>
      <c r="AF175" s="1">
        <v>75000</v>
      </c>
      <c r="AG175" s="1">
        <v>75000</v>
      </c>
      <c r="AH175" s="1">
        <v>0</v>
      </c>
      <c r="AI175" s="1">
        <v>0</v>
      </c>
      <c r="AJ175" s="1">
        <v>0</v>
      </c>
      <c r="AK175" s="1">
        <v>0</v>
      </c>
      <c r="AL175" s="1">
        <f t="shared" si="41"/>
        <v>75000</v>
      </c>
      <c r="AM175" s="1">
        <v>2500000</v>
      </c>
      <c r="AN175" s="10">
        <f t="shared" si="50"/>
        <v>2575000</v>
      </c>
      <c r="AO175" s="319"/>
      <c r="AP175" s="71"/>
      <c r="AQ175" s="410"/>
      <c r="AR175" s="315"/>
    </row>
    <row r="176" spans="1:44" s="5" customFormat="1">
      <c r="A176" s="152">
        <f t="shared" si="51"/>
        <v>161</v>
      </c>
      <c r="B176" s="153" t="s">
        <v>15</v>
      </c>
      <c r="C176" s="153"/>
      <c r="D176" s="162"/>
      <c r="E176" s="165" t="s">
        <v>267</v>
      </c>
      <c r="F176" s="153">
        <v>3</v>
      </c>
      <c r="G176" s="153"/>
      <c r="H176" s="153" t="s">
        <v>124</v>
      </c>
      <c r="I176" s="153" t="s">
        <v>50</v>
      </c>
      <c r="J176" s="156"/>
      <c r="K176" s="156"/>
      <c r="L176" s="156"/>
      <c r="M176" s="156"/>
      <c r="N176" s="156"/>
      <c r="O176" s="156">
        <v>0</v>
      </c>
      <c r="P176" s="156">
        <v>0</v>
      </c>
      <c r="Q176" s="156">
        <v>0</v>
      </c>
      <c r="R176" s="156">
        <v>0</v>
      </c>
      <c r="S176" s="156">
        <v>0</v>
      </c>
      <c r="T176" s="156">
        <f t="shared" si="48"/>
        <v>0</v>
      </c>
      <c r="U176" s="156">
        <v>0</v>
      </c>
      <c r="V176" s="156">
        <v>0</v>
      </c>
      <c r="W176" s="156">
        <f t="shared" si="49"/>
        <v>0</v>
      </c>
      <c r="X176" s="156"/>
      <c r="Y176" s="156"/>
      <c r="Z176" s="156"/>
      <c r="AA176" s="156"/>
      <c r="AB176" s="156"/>
      <c r="AC176" s="156">
        <f t="shared" ref="AC176:AC182" si="52">SUM(W176:AB176)</f>
        <v>0</v>
      </c>
      <c r="AD176" s="156">
        <v>0</v>
      </c>
      <c r="AE176" s="156">
        <v>0</v>
      </c>
      <c r="AF176" s="156"/>
      <c r="AG176" s="156">
        <v>0</v>
      </c>
      <c r="AH176" s="156">
        <v>100000</v>
      </c>
      <c r="AI176" s="156">
        <v>700000</v>
      </c>
      <c r="AJ176" s="156">
        <v>0</v>
      </c>
      <c r="AK176" s="156">
        <v>0</v>
      </c>
      <c r="AL176" s="156">
        <f t="shared" si="41"/>
        <v>800000</v>
      </c>
      <c r="AM176" s="156">
        <v>0</v>
      </c>
      <c r="AN176" s="158">
        <f t="shared" si="50"/>
        <v>800000</v>
      </c>
      <c r="AO176" s="336"/>
      <c r="AP176" s="166"/>
      <c r="AQ176" s="352"/>
      <c r="AR176" s="318"/>
    </row>
    <row r="177" spans="1:44" s="5" customFormat="1">
      <c r="A177" s="2">
        <f t="shared" si="51"/>
        <v>162</v>
      </c>
      <c r="B177" s="3" t="s">
        <v>26</v>
      </c>
      <c r="C177" s="3"/>
      <c r="E177" s="68" t="s">
        <v>268</v>
      </c>
      <c r="F177" s="3">
        <v>3</v>
      </c>
      <c r="G177" s="3"/>
      <c r="H177" s="3" t="s">
        <v>124</v>
      </c>
      <c r="I177" s="3" t="s">
        <v>50</v>
      </c>
      <c r="J177" s="1"/>
      <c r="K177" s="1"/>
      <c r="L177" s="1"/>
      <c r="M177" s="1"/>
      <c r="N177" s="1"/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f t="shared" si="48"/>
        <v>0</v>
      </c>
      <c r="U177" s="1">
        <v>0</v>
      </c>
      <c r="V177" s="1">
        <v>0</v>
      </c>
      <c r="W177" s="1">
        <f t="shared" si="49"/>
        <v>0</v>
      </c>
      <c r="X177" s="1"/>
      <c r="Y177" s="1"/>
      <c r="Z177" s="1"/>
      <c r="AA177" s="1"/>
      <c r="AB177" s="1"/>
      <c r="AC177" s="1">
        <f t="shared" si="52"/>
        <v>0</v>
      </c>
      <c r="AD177" s="1">
        <v>0</v>
      </c>
      <c r="AE177" s="1">
        <v>0</v>
      </c>
      <c r="AF177" s="1"/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f t="shared" si="41"/>
        <v>0</v>
      </c>
      <c r="AM177" s="1">
        <v>2150000</v>
      </c>
      <c r="AN177" s="10">
        <f t="shared" si="50"/>
        <v>2150000</v>
      </c>
      <c r="AO177" s="313"/>
      <c r="AP177" s="69"/>
      <c r="AQ177" s="366"/>
      <c r="AR177" s="315"/>
    </row>
    <row r="178" spans="1:44" s="5" customFormat="1">
      <c r="A178" s="152">
        <f t="shared" si="51"/>
        <v>163</v>
      </c>
      <c r="B178" s="153" t="s">
        <v>26</v>
      </c>
      <c r="C178" s="153"/>
      <c r="D178" s="153"/>
      <c r="E178" s="176" t="s">
        <v>391</v>
      </c>
      <c r="F178" s="153">
        <v>3</v>
      </c>
      <c r="G178" s="153"/>
      <c r="H178" s="153" t="s">
        <v>124</v>
      </c>
      <c r="I178" s="153" t="s">
        <v>50</v>
      </c>
      <c r="J178" s="155"/>
      <c r="K178" s="155"/>
      <c r="L178" s="156"/>
      <c r="M178" s="156"/>
      <c r="N178" s="156"/>
      <c r="O178" s="156"/>
      <c r="P178" s="156"/>
      <c r="Q178" s="156"/>
      <c r="R178" s="156">
        <v>0</v>
      </c>
      <c r="S178" s="156">
        <v>0</v>
      </c>
      <c r="T178" s="156">
        <f t="shared" si="48"/>
        <v>0</v>
      </c>
      <c r="U178" s="156">
        <v>0</v>
      </c>
      <c r="V178" s="156">
        <v>0</v>
      </c>
      <c r="W178" s="156">
        <f t="shared" si="49"/>
        <v>0</v>
      </c>
      <c r="X178" s="156"/>
      <c r="Y178" s="156"/>
      <c r="Z178" s="156"/>
      <c r="AA178" s="156"/>
      <c r="AB178" s="156"/>
      <c r="AC178" s="156">
        <f t="shared" si="52"/>
        <v>0</v>
      </c>
      <c r="AD178" s="156">
        <v>0</v>
      </c>
      <c r="AE178" s="156">
        <v>0</v>
      </c>
      <c r="AF178" s="156"/>
      <c r="AG178" s="156">
        <v>0</v>
      </c>
      <c r="AH178" s="156">
        <v>0</v>
      </c>
      <c r="AI178" s="156">
        <v>0</v>
      </c>
      <c r="AJ178" s="156">
        <v>0</v>
      </c>
      <c r="AK178" s="156">
        <v>0</v>
      </c>
      <c r="AL178" s="156">
        <f>SUM(AG178:AK178)</f>
        <v>0</v>
      </c>
      <c r="AM178" s="156">
        <v>6000000</v>
      </c>
      <c r="AN178" s="158">
        <f t="shared" si="50"/>
        <v>6000000</v>
      </c>
      <c r="AO178" s="329"/>
      <c r="AP178" s="166"/>
      <c r="AQ178" s="337"/>
      <c r="AR178" s="318"/>
    </row>
    <row r="179" spans="1:44" s="5" customFormat="1">
      <c r="A179" s="2">
        <f t="shared" si="51"/>
        <v>164</v>
      </c>
      <c r="B179" s="3" t="s">
        <v>22</v>
      </c>
      <c r="C179" s="3">
        <v>207161</v>
      </c>
      <c r="D179" s="3"/>
      <c r="E179" s="78" t="s">
        <v>230</v>
      </c>
      <c r="F179" s="3">
        <v>3</v>
      </c>
      <c r="G179" s="3"/>
      <c r="H179" s="3" t="s">
        <v>364</v>
      </c>
      <c r="I179" s="3" t="s">
        <v>50</v>
      </c>
      <c r="J179" s="9">
        <v>0</v>
      </c>
      <c r="K179" s="9"/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f t="shared" si="48"/>
        <v>0</v>
      </c>
      <c r="U179" s="1">
        <v>0</v>
      </c>
      <c r="V179" s="1">
        <v>0</v>
      </c>
      <c r="W179" s="1">
        <f t="shared" si="49"/>
        <v>0</v>
      </c>
      <c r="X179" s="1"/>
      <c r="Y179" s="1"/>
      <c r="Z179" s="1"/>
      <c r="AA179" s="1"/>
      <c r="AB179" s="1"/>
      <c r="AC179" s="1">
        <f t="shared" si="52"/>
        <v>0</v>
      </c>
      <c r="AD179" s="1">
        <v>0</v>
      </c>
      <c r="AE179" s="1">
        <v>0</v>
      </c>
      <c r="AF179" s="1"/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f t="shared" si="41"/>
        <v>0</v>
      </c>
      <c r="AM179" s="1">
        <v>0</v>
      </c>
      <c r="AN179" s="10">
        <f t="shared" si="50"/>
        <v>0</v>
      </c>
      <c r="AO179" s="313"/>
      <c r="AP179" s="69"/>
      <c r="AQ179" s="366"/>
      <c r="AR179" s="315"/>
    </row>
    <row r="180" spans="1:44" s="5" customFormat="1">
      <c r="A180" s="152">
        <f t="shared" si="51"/>
        <v>165</v>
      </c>
      <c r="B180" s="153" t="s">
        <v>4</v>
      </c>
      <c r="C180" s="153">
        <v>207127</v>
      </c>
      <c r="D180" s="153"/>
      <c r="E180" s="154" t="s">
        <v>97</v>
      </c>
      <c r="F180" s="153">
        <v>3</v>
      </c>
      <c r="G180" s="153"/>
      <c r="H180" s="153" t="s">
        <v>457</v>
      </c>
      <c r="I180" s="153" t="s">
        <v>50</v>
      </c>
      <c r="J180" s="155">
        <v>0</v>
      </c>
      <c r="K180" s="155"/>
      <c r="L180" s="156">
        <v>0</v>
      </c>
      <c r="M180" s="156">
        <v>9287</v>
      </c>
      <c r="N180" s="156">
        <v>0</v>
      </c>
      <c r="O180" s="156">
        <v>0</v>
      </c>
      <c r="P180" s="156">
        <v>0</v>
      </c>
      <c r="Q180" s="156">
        <v>0</v>
      </c>
      <c r="R180" s="156">
        <v>58487</v>
      </c>
      <c r="S180" s="156">
        <v>154209</v>
      </c>
      <c r="T180" s="156">
        <f t="shared" si="48"/>
        <v>221983</v>
      </c>
      <c r="U180" s="156">
        <v>1300000</v>
      </c>
      <c r="V180" s="156">
        <v>443784</v>
      </c>
      <c r="W180" s="156">
        <f t="shared" si="49"/>
        <v>1743784</v>
      </c>
      <c r="X180" s="156"/>
      <c r="Y180" s="156"/>
      <c r="Z180" s="156"/>
      <c r="AA180" s="156"/>
      <c r="AB180" s="159"/>
      <c r="AC180" s="156">
        <f t="shared" si="52"/>
        <v>1743784</v>
      </c>
      <c r="AD180" s="156">
        <v>0</v>
      </c>
      <c r="AE180" s="156">
        <v>0</v>
      </c>
      <c r="AF180" s="156"/>
      <c r="AG180" s="156">
        <v>4100000</v>
      </c>
      <c r="AH180" s="156">
        <v>0</v>
      </c>
      <c r="AI180" s="156">
        <v>0</v>
      </c>
      <c r="AJ180" s="156">
        <v>0</v>
      </c>
      <c r="AK180" s="156">
        <v>0</v>
      </c>
      <c r="AL180" s="156">
        <f t="shared" si="41"/>
        <v>4100000</v>
      </c>
      <c r="AM180" s="156">
        <v>0</v>
      </c>
      <c r="AN180" s="158">
        <f t="shared" si="50"/>
        <v>6065767</v>
      </c>
      <c r="AO180" s="336"/>
      <c r="AP180" s="166"/>
      <c r="AQ180" s="352"/>
      <c r="AR180" s="411"/>
    </row>
    <row r="181" spans="1:44" s="5" customFormat="1">
      <c r="A181" s="2">
        <f t="shared" ref="A181:A188" si="53">+A180+1</f>
        <v>166</v>
      </c>
      <c r="B181" s="3" t="s">
        <v>26</v>
      </c>
      <c r="C181" s="3">
        <v>207328</v>
      </c>
      <c r="E181" s="68" t="s">
        <v>276</v>
      </c>
      <c r="F181" s="3">
        <v>1</v>
      </c>
      <c r="G181" s="3"/>
      <c r="H181" s="3" t="s">
        <v>458</v>
      </c>
      <c r="I181" s="3" t="s">
        <v>50</v>
      </c>
      <c r="J181" s="1"/>
      <c r="K181" s="1"/>
      <c r="L181" s="1"/>
      <c r="M181" s="1"/>
      <c r="N181" s="1"/>
      <c r="O181" s="1">
        <v>0</v>
      </c>
      <c r="P181" s="1">
        <v>0</v>
      </c>
      <c r="Q181" s="1">
        <v>0</v>
      </c>
      <c r="R181" s="1">
        <v>74748</v>
      </c>
      <c r="S181" s="1">
        <v>41403</v>
      </c>
      <c r="T181" s="1">
        <f t="shared" si="48"/>
        <v>116151</v>
      </c>
      <c r="U181" s="1">
        <v>0</v>
      </c>
      <c r="V181" s="1">
        <v>1050975</v>
      </c>
      <c r="W181" s="1">
        <f t="shared" si="49"/>
        <v>1050975</v>
      </c>
      <c r="X181" s="1"/>
      <c r="Y181" s="1"/>
      <c r="Z181" s="1"/>
      <c r="AA181" s="1"/>
      <c r="AB181" s="1"/>
      <c r="AC181" s="1">
        <f t="shared" si="52"/>
        <v>1050975</v>
      </c>
      <c r="AD181" s="1">
        <v>0</v>
      </c>
      <c r="AE181" s="1">
        <v>0</v>
      </c>
      <c r="AF181" s="1"/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f>SUM(AG181:AK181)</f>
        <v>0</v>
      </c>
      <c r="AM181" s="1">
        <v>0</v>
      </c>
      <c r="AN181" s="10">
        <f t="shared" si="50"/>
        <v>1167126</v>
      </c>
      <c r="AO181" s="313"/>
      <c r="AP181" s="69"/>
      <c r="AQ181" s="366"/>
      <c r="AR181" s="315"/>
    </row>
    <row r="182" spans="1:44" s="5" customFormat="1">
      <c r="A182" s="152">
        <f t="shared" si="53"/>
        <v>167</v>
      </c>
      <c r="B182" s="153" t="s">
        <v>253</v>
      </c>
      <c r="C182" s="153">
        <v>207331</v>
      </c>
      <c r="D182" s="153"/>
      <c r="E182" s="154" t="s">
        <v>339</v>
      </c>
      <c r="F182" s="153">
        <v>3</v>
      </c>
      <c r="G182" s="153"/>
      <c r="H182" s="153" t="s">
        <v>459</v>
      </c>
      <c r="I182" s="153" t="s">
        <v>50</v>
      </c>
      <c r="J182" s="155"/>
      <c r="K182" s="155"/>
      <c r="L182" s="156"/>
      <c r="M182" s="156"/>
      <c r="N182" s="156"/>
      <c r="O182" s="156"/>
      <c r="P182" s="156"/>
      <c r="Q182" s="156">
        <v>0</v>
      </c>
      <c r="R182" s="156">
        <v>2042</v>
      </c>
      <c r="S182" s="156">
        <v>145092</v>
      </c>
      <c r="T182" s="156">
        <f t="shared" si="48"/>
        <v>147134</v>
      </c>
      <c r="U182" s="156">
        <v>0</v>
      </c>
      <c r="V182" s="156">
        <v>128433</v>
      </c>
      <c r="W182" s="156">
        <f t="shared" si="49"/>
        <v>128433</v>
      </c>
      <c r="X182" s="156"/>
      <c r="Y182" s="156"/>
      <c r="Z182" s="156"/>
      <c r="AA182" s="156"/>
      <c r="AB182" s="156"/>
      <c r="AC182" s="156">
        <f t="shared" si="52"/>
        <v>128433</v>
      </c>
      <c r="AD182" s="156">
        <v>0</v>
      </c>
      <c r="AE182" s="156">
        <v>0</v>
      </c>
      <c r="AF182" s="156"/>
      <c r="AG182" s="156">
        <v>0</v>
      </c>
      <c r="AH182" s="156">
        <v>0</v>
      </c>
      <c r="AI182" s="156">
        <v>0</v>
      </c>
      <c r="AJ182" s="156">
        <v>0</v>
      </c>
      <c r="AK182" s="156">
        <v>0</v>
      </c>
      <c r="AL182" s="156">
        <f>SUM(AG182:AK182)</f>
        <v>0</v>
      </c>
      <c r="AM182" s="156">
        <v>0</v>
      </c>
      <c r="AN182" s="158">
        <f t="shared" si="50"/>
        <v>275567</v>
      </c>
      <c r="AO182" s="359"/>
      <c r="AP182" s="169"/>
      <c r="AQ182" s="352"/>
      <c r="AR182" s="318"/>
    </row>
    <row r="183" spans="1:44" s="5" customFormat="1">
      <c r="A183" s="2">
        <f t="shared" si="53"/>
        <v>168</v>
      </c>
      <c r="B183" s="91" t="s">
        <v>253</v>
      </c>
      <c r="C183" s="91">
        <v>207238</v>
      </c>
      <c r="D183" s="91"/>
      <c r="E183" s="4" t="s">
        <v>242</v>
      </c>
      <c r="F183" s="3">
        <v>5</v>
      </c>
      <c r="G183" s="3"/>
      <c r="H183" s="3" t="s">
        <v>124</v>
      </c>
      <c r="I183" s="3" t="s">
        <v>50</v>
      </c>
      <c r="J183" s="9">
        <v>27767</v>
      </c>
      <c r="K183" s="1"/>
      <c r="L183" s="1"/>
      <c r="M183" s="1"/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f t="shared" si="48"/>
        <v>27767</v>
      </c>
      <c r="U183" s="1">
        <v>0</v>
      </c>
      <c r="V183" s="1">
        <v>0</v>
      </c>
      <c r="W183" s="1">
        <f t="shared" si="49"/>
        <v>0</v>
      </c>
      <c r="X183" s="1"/>
      <c r="Y183" s="1"/>
      <c r="Z183" s="1"/>
      <c r="AA183" s="1"/>
      <c r="AB183" s="1"/>
      <c r="AC183" s="1">
        <f>W183+X183+Y183+AA183+AB183+Z183</f>
        <v>0</v>
      </c>
      <c r="AD183" s="1">
        <v>0</v>
      </c>
      <c r="AE183" s="1">
        <v>0</v>
      </c>
      <c r="AF183" s="1"/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f t="shared" si="41"/>
        <v>0</v>
      </c>
      <c r="AM183" s="1">
        <v>4000000</v>
      </c>
      <c r="AN183" s="10">
        <f t="shared" si="50"/>
        <v>4027767</v>
      </c>
      <c r="AO183" s="319"/>
      <c r="AP183" s="71"/>
      <c r="AQ183" s="338"/>
      <c r="AR183" s="315"/>
    </row>
    <row r="184" spans="1:44" s="5" customFormat="1">
      <c r="A184" s="152">
        <f t="shared" si="53"/>
        <v>169</v>
      </c>
      <c r="B184" s="153" t="s">
        <v>253</v>
      </c>
      <c r="C184" s="153">
        <v>207332</v>
      </c>
      <c r="D184" s="153"/>
      <c r="E184" s="154" t="s">
        <v>340</v>
      </c>
      <c r="F184" s="153">
        <v>3</v>
      </c>
      <c r="G184" s="153"/>
      <c r="H184" s="153" t="s">
        <v>459</v>
      </c>
      <c r="I184" s="153" t="s">
        <v>50</v>
      </c>
      <c r="J184" s="155"/>
      <c r="K184" s="155"/>
      <c r="L184" s="156"/>
      <c r="M184" s="156"/>
      <c r="N184" s="156"/>
      <c r="O184" s="156"/>
      <c r="P184" s="156"/>
      <c r="Q184" s="156">
        <v>0</v>
      </c>
      <c r="R184" s="156">
        <v>1342</v>
      </c>
      <c r="S184" s="156">
        <v>195713</v>
      </c>
      <c r="T184" s="156">
        <f t="shared" si="48"/>
        <v>197055</v>
      </c>
      <c r="U184" s="156">
        <v>0</v>
      </c>
      <c r="V184" s="156">
        <v>152843</v>
      </c>
      <c r="W184" s="156">
        <f t="shared" si="49"/>
        <v>152843</v>
      </c>
      <c r="X184" s="156"/>
      <c r="Y184" s="156"/>
      <c r="Z184" s="156"/>
      <c r="AA184" s="156"/>
      <c r="AB184" s="156"/>
      <c r="AC184" s="156">
        <f>SUM(W184:AB184)</f>
        <v>152843</v>
      </c>
      <c r="AD184" s="156">
        <v>0</v>
      </c>
      <c r="AE184" s="156">
        <v>0</v>
      </c>
      <c r="AF184" s="156"/>
      <c r="AG184" s="156">
        <v>0</v>
      </c>
      <c r="AH184" s="156">
        <v>0</v>
      </c>
      <c r="AI184" s="156">
        <v>0</v>
      </c>
      <c r="AJ184" s="156">
        <v>0</v>
      </c>
      <c r="AK184" s="156">
        <v>0</v>
      </c>
      <c r="AL184" s="156">
        <f t="shared" si="41"/>
        <v>0</v>
      </c>
      <c r="AM184" s="156">
        <v>0</v>
      </c>
      <c r="AN184" s="158">
        <f t="shared" si="50"/>
        <v>349898</v>
      </c>
      <c r="AO184" s="359"/>
      <c r="AP184" s="169"/>
      <c r="AQ184" s="352"/>
      <c r="AR184" s="318"/>
    </row>
    <row r="185" spans="1:44" s="5" customFormat="1">
      <c r="A185" s="2">
        <f t="shared" si="53"/>
        <v>170</v>
      </c>
      <c r="B185" s="91" t="s">
        <v>253</v>
      </c>
      <c r="C185" s="91">
        <v>207239</v>
      </c>
      <c r="D185" s="91"/>
      <c r="E185" s="4" t="s">
        <v>243</v>
      </c>
      <c r="F185" s="3">
        <v>5</v>
      </c>
      <c r="G185" s="3"/>
      <c r="H185" s="3" t="s">
        <v>124</v>
      </c>
      <c r="I185" s="3" t="s">
        <v>50</v>
      </c>
      <c r="J185" s="9">
        <v>403481</v>
      </c>
      <c r="K185" s="1"/>
      <c r="L185" s="1"/>
      <c r="M185" s="1"/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f t="shared" si="48"/>
        <v>403481</v>
      </c>
      <c r="U185" s="1">
        <v>0</v>
      </c>
      <c r="V185" s="1">
        <v>0</v>
      </c>
      <c r="W185" s="1">
        <f t="shared" si="49"/>
        <v>0</v>
      </c>
      <c r="X185" s="1"/>
      <c r="Y185" s="1"/>
      <c r="Z185" s="1"/>
      <c r="AA185" s="1"/>
      <c r="AB185" s="1"/>
      <c r="AC185" s="1">
        <f>W185+X185+Y185+AA185+AB185+Z185</f>
        <v>0</v>
      </c>
      <c r="AD185" s="1">
        <v>0</v>
      </c>
      <c r="AE185" s="1">
        <v>0</v>
      </c>
      <c r="AF185" s="1"/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f t="shared" si="41"/>
        <v>0</v>
      </c>
      <c r="AM185" s="1">
        <v>6500000</v>
      </c>
      <c r="AN185" s="10">
        <f t="shared" si="50"/>
        <v>6903481</v>
      </c>
      <c r="AO185" s="319"/>
      <c r="AP185" s="71"/>
      <c r="AQ185" s="338"/>
      <c r="AR185" s="315"/>
    </row>
    <row r="186" spans="1:44" s="5" customFormat="1">
      <c r="A186" s="152">
        <f t="shared" si="53"/>
        <v>171</v>
      </c>
      <c r="B186" s="153"/>
      <c r="C186" s="153">
        <v>207336</v>
      </c>
      <c r="D186" s="153"/>
      <c r="E186" s="160" t="s">
        <v>486</v>
      </c>
      <c r="F186" s="153"/>
      <c r="G186" s="153"/>
      <c r="H186" s="153" t="s">
        <v>124</v>
      </c>
      <c r="I186" s="153" t="s">
        <v>50</v>
      </c>
      <c r="J186" s="155"/>
      <c r="K186" s="155"/>
      <c r="L186" s="156"/>
      <c r="M186" s="156"/>
      <c r="N186" s="156"/>
      <c r="O186" s="156"/>
      <c r="P186" s="156"/>
      <c r="Q186" s="156"/>
      <c r="R186" s="156"/>
      <c r="S186" s="156">
        <v>0</v>
      </c>
      <c r="T186" s="156">
        <f t="shared" si="48"/>
        <v>0</v>
      </c>
      <c r="U186" s="156">
        <v>580000</v>
      </c>
      <c r="V186" s="156">
        <v>0</v>
      </c>
      <c r="W186" s="156">
        <f t="shared" si="49"/>
        <v>580000</v>
      </c>
      <c r="X186" s="156"/>
      <c r="Y186" s="156"/>
      <c r="Z186" s="156"/>
      <c r="AA186" s="156"/>
      <c r="AB186" s="156"/>
      <c r="AC186" s="156">
        <f>SUM(W186:AB186)</f>
        <v>580000</v>
      </c>
      <c r="AD186" s="156">
        <v>0</v>
      </c>
      <c r="AE186" s="156">
        <v>0</v>
      </c>
      <c r="AF186" s="156"/>
      <c r="AG186" s="156">
        <v>0</v>
      </c>
      <c r="AH186" s="156">
        <v>0</v>
      </c>
      <c r="AI186" s="156">
        <v>0</v>
      </c>
      <c r="AJ186" s="156">
        <v>0</v>
      </c>
      <c r="AK186" s="156">
        <v>0</v>
      </c>
      <c r="AL186" s="156">
        <f>SUM(AG186:AK186)</f>
        <v>0</v>
      </c>
      <c r="AM186" s="156">
        <v>0</v>
      </c>
      <c r="AN186" s="158">
        <f t="shared" si="50"/>
        <v>580000</v>
      </c>
      <c r="AO186" s="336"/>
      <c r="AP186" s="166"/>
      <c r="AQ186" s="337"/>
      <c r="AR186" s="318"/>
    </row>
    <row r="187" spans="1:44" s="5" customFormat="1">
      <c r="A187" s="2">
        <f t="shared" si="53"/>
        <v>172</v>
      </c>
      <c r="B187" s="3"/>
      <c r="C187" s="3" t="s">
        <v>477</v>
      </c>
      <c r="D187" s="3"/>
      <c r="E187" s="4" t="s">
        <v>487</v>
      </c>
      <c r="F187" s="3"/>
      <c r="G187" s="3"/>
      <c r="H187" s="3" t="s">
        <v>124</v>
      </c>
      <c r="I187" s="3" t="s">
        <v>50</v>
      </c>
      <c r="J187" s="9"/>
      <c r="K187" s="9"/>
      <c r="L187" s="1"/>
      <c r="M187" s="1"/>
      <c r="N187" s="1"/>
      <c r="O187" s="1"/>
      <c r="P187" s="1"/>
      <c r="Q187" s="1"/>
      <c r="R187" s="1"/>
      <c r="S187" s="1">
        <v>0</v>
      </c>
      <c r="T187" s="1">
        <f t="shared" si="48"/>
        <v>0</v>
      </c>
      <c r="U187" s="1">
        <v>0</v>
      </c>
      <c r="V187" s="1">
        <v>0</v>
      </c>
      <c r="W187" s="1">
        <f t="shared" si="49"/>
        <v>0</v>
      </c>
      <c r="X187" s="1"/>
      <c r="Y187" s="1"/>
      <c r="Z187" s="1"/>
      <c r="AA187" s="1"/>
      <c r="AB187" s="1"/>
      <c r="AC187" s="6">
        <f>SUM(W187:AB187)</f>
        <v>0</v>
      </c>
      <c r="AD187" s="1">
        <v>0</v>
      </c>
      <c r="AE187" s="1">
        <v>0</v>
      </c>
      <c r="AF187" s="1"/>
      <c r="AG187" s="1">
        <v>230000</v>
      </c>
      <c r="AH187" s="1">
        <v>200000</v>
      </c>
      <c r="AI187" s="1">
        <v>1533000</v>
      </c>
      <c r="AJ187" s="1">
        <v>0</v>
      </c>
      <c r="AK187" s="1">
        <v>0</v>
      </c>
      <c r="AL187" s="1">
        <f>SUM(AG187:AK187)</f>
        <v>1963000</v>
      </c>
      <c r="AM187" s="1">
        <v>0</v>
      </c>
      <c r="AN187" s="10">
        <f t="shared" si="50"/>
        <v>1963000</v>
      </c>
      <c r="AO187" s="313"/>
      <c r="AP187" s="69"/>
      <c r="AQ187" s="350"/>
      <c r="AR187" s="315"/>
    </row>
    <row r="188" spans="1:44" s="5" customFormat="1">
      <c r="A188" s="152">
        <f t="shared" si="53"/>
        <v>173</v>
      </c>
      <c r="B188" s="153"/>
      <c r="C188" s="153">
        <v>207321</v>
      </c>
      <c r="D188" s="162"/>
      <c r="E188" s="165" t="s">
        <v>269</v>
      </c>
      <c r="F188" s="153">
        <v>1</v>
      </c>
      <c r="G188" s="153"/>
      <c r="H188" s="153" t="s">
        <v>126</v>
      </c>
      <c r="I188" s="153" t="s">
        <v>50</v>
      </c>
      <c r="J188" s="156"/>
      <c r="K188" s="156"/>
      <c r="L188" s="156"/>
      <c r="M188" s="156"/>
      <c r="N188" s="156"/>
      <c r="O188" s="156">
        <v>0</v>
      </c>
      <c r="P188" s="156">
        <v>550</v>
      </c>
      <c r="Q188" s="156">
        <v>13889</v>
      </c>
      <c r="R188" s="156">
        <v>1363599</v>
      </c>
      <c r="S188" s="156">
        <v>16363</v>
      </c>
      <c r="T188" s="156">
        <f t="shared" si="48"/>
        <v>1394401</v>
      </c>
      <c r="U188" s="156">
        <v>0</v>
      </c>
      <c r="V188" s="156">
        <v>0</v>
      </c>
      <c r="W188" s="156">
        <f t="shared" si="49"/>
        <v>0</v>
      </c>
      <c r="X188" s="156"/>
      <c r="Y188" s="156"/>
      <c r="Z188" s="156"/>
      <c r="AA188" s="156"/>
      <c r="AB188" s="156"/>
      <c r="AC188" s="156">
        <f>SUM(W188:AB188)</f>
        <v>0</v>
      </c>
      <c r="AD188" s="156">
        <v>0</v>
      </c>
      <c r="AE188" s="156">
        <v>0</v>
      </c>
      <c r="AF188" s="156"/>
      <c r="AG188" s="156">
        <v>0</v>
      </c>
      <c r="AH188" s="156">
        <v>0</v>
      </c>
      <c r="AI188" s="156">
        <v>0</v>
      </c>
      <c r="AJ188" s="156">
        <v>0</v>
      </c>
      <c r="AK188" s="156">
        <v>0</v>
      </c>
      <c r="AL188" s="156">
        <f t="shared" si="41"/>
        <v>0</v>
      </c>
      <c r="AM188" s="156">
        <v>0</v>
      </c>
      <c r="AN188" s="158">
        <f t="shared" si="50"/>
        <v>1394401</v>
      </c>
      <c r="AO188" s="336"/>
      <c r="AP188" s="166"/>
      <c r="AQ188" s="352"/>
      <c r="AR188" s="318"/>
    </row>
    <row r="189" spans="1:44" s="5" customFormat="1">
      <c r="A189" s="2">
        <f t="shared" ref="A189:A194" si="54">+A188+1</f>
        <v>174</v>
      </c>
      <c r="B189" s="3" t="s">
        <v>19</v>
      </c>
      <c r="C189" s="3">
        <v>207615</v>
      </c>
      <c r="D189" s="3"/>
      <c r="E189" s="53" t="s">
        <v>341</v>
      </c>
      <c r="F189" s="3">
        <v>3</v>
      </c>
      <c r="G189" s="3"/>
      <c r="H189" s="3" t="s">
        <v>419</v>
      </c>
      <c r="I189" s="3" t="s">
        <v>50</v>
      </c>
      <c r="J189" s="9"/>
      <c r="K189" s="9"/>
      <c r="L189" s="1"/>
      <c r="M189" s="1"/>
      <c r="N189" s="1"/>
      <c r="O189" s="1"/>
      <c r="P189" s="1"/>
      <c r="Q189" s="1">
        <v>0</v>
      </c>
      <c r="R189" s="1">
        <v>27204</v>
      </c>
      <c r="S189" s="1">
        <v>36609</v>
      </c>
      <c r="T189" s="1">
        <f t="shared" si="48"/>
        <v>63813</v>
      </c>
      <c r="U189" s="1">
        <v>0</v>
      </c>
      <c r="V189" s="1">
        <v>517116</v>
      </c>
      <c r="W189" s="1">
        <f t="shared" si="49"/>
        <v>517116</v>
      </c>
      <c r="X189" s="1"/>
      <c r="Y189" s="1"/>
      <c r="Z189" s="1"/>
      <c r="AA189" s="1"/>
      <c r="AB189" s="1"/>
      <c r="AC189" s="1">
        <f>SUM(W189:AB189)</f>
        <v>517116</v>
      </c>
      <c r="AD189" s="1">
        <v>0</v>
      </c>
      <c r="AE189" s="1">
        <v>0</v>
      </c>
      <c r="AF189" s="1"/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f>SUM(AG189:AK189)</f>
        <v>0</v>
      </c>
      <c r="AM189" s="1">
        <v>0</v>
      </c>
      <c r="AN189" s="10">
        <f t="shared" si="50"/>
        <v>580929</v>
      </c>
      <c r="AO189" s="365"/>
      <c r="AP189" s="71"/>
      <c r="AQ189" s="366"/>
      <c r="AR189" s="315"/>
    </row>
    <row r="190" spans="1:44" s="5" customFormat="1">
      <c r="A190" s="152">
        <f t="shared" si="54"/>
        <v>175</v>
      </c>
      <c r="B190" s="153" t="s">
        <v>19</v>
      </c>
      <c r="C190" s="153"/>
      <c r="D190" s="153"/>
      <c r="E190" s="154" t="s">
        <v>342</v>
      </c>
      <c r="F190" s="153">
        <v>3</v>
      </c>
      <c r="G190" s="153"/>
      <c r="H190" s="153" t="s">
        <v>124</v>
      </c>
      <c r="I190" s="153" t="s">
        <v>50</v>
      </c>
      <c r="J190" s="155"/>
      <c r="K190" s="155"/>
      <c r="L190" s="156"/>
      <c r="M190" s="156"/>
      <c r="N190" s="156"/>
      <c r="O190" s="156"/>
      <c r="P190" s="156"/>
      <c r="Q190" s="156">
        <v>0</v>
      </c>
      <c r="R190" s="156">
        <v>0</v>
      </c>
      <c r="S190" s="156">
        <v>0</v>
      </c>
      <c r="T190" s="156">
        <f t="shared" si="48"/>
        <v>0</v>
      </c>
      <c r="U190" s="156">
        <v>0</v>
      </c>
      <c r="V190" s="156">
        <v>0</v>
      </c>
      <c r="W190" s="156">
        <f t="shared" si="49"/>
        <v>0</v>
      </c>
      <c r="X190" s="156"/>
      <c r="Y190" s="156"/>
      <c r="Z190" s="156"/>
      <c r="AA190" s="156"/>
      <c r="AB190" s="156"/>
      <c r="AC190" s="156">
        <f>SUM(W190:AB190)</f>
        <v>0</v>
      </c>
      <c r="AD190" s="156">
        <v>0</v>
      </c>
      <c r="AE190" s="156">
        <v>0</v>
      </c>
      <c r="AF190" s="156"/>
      <c r="AG190" s="156">
        <v>0</v>
      </c>
      <c r="AH190" s="156">
        <v>200000</v>
      </c>
      <c r="AI190" s="156">
        <v>0</v>
      </c>
      <c r="AJ190" s="156">
        <v>0</v>
      </c>
      <c r="AK190" s="156">
        <v>0</v>
      </c>
      <c r="AL190" s="156">
        <f>SUM(AG190:AK190)</f>
        <v>200000</v>
      </c>
      <c r="AM190" s="156">
        <v>0</v>
      </c>
      <c r="AN190" s="158">
        <f t="shared" si="50"/>
        <v>200000</v>
      </c>
      <c r="AO190" s="359"/>
      <c r="AP190" s="169"/>
      <c r="AQ190" s="352"/>
      <c r="AR190" s="318"/>
    </row>
    <row r="191" spans="1:44" s="5" customFormat="1">
      <c r="A191" s="2">
        <f t="shared" si="54"/>
        <v>176</v>
      </c>
      <c r="B191" s="91" t="s">
        <v>19</v>
      </c>
      <c r="C191" s="91">
        <v>207607</v>
      </c>
      <c r="D191" s="91"/>
      <c r="E191" s="4" t="s">
        <v>244</v>
      </c>
      <c r="F191" s="3">
        <v>3</v>
      </c>
      <c r="G191" s="3"/>
      <c r="H191" s="3" t="s">
        <v>421</v>
      </c>
      <c r="I191" s="3" t="s">
        <v>50</v>
      </c>
      <c r="J191" s="9"/>
      <c r="K191" s="1"/>
      <c r="L191" s="1"/>
      <c r="M191" s="1"/>
      <c r="N191" s="1">
        <v>0</v>
      </c>
      <c r="O191" s="1">
        <v>0</v>
      </c>
      <c r="P191" s="1">
        <v>63855</v>
      </c>
      <c r="Q191" s="1">
        <v>91730</v>
      </c>
      <c r="R191" s="1">
        <v>70533</v>
      </c>
      <c r="S191" s="1">
        <v>20802</v>
      </c>
      <c r="T191" s="1">
        <f t="shared" si="48"/>
        <v>246920</v>
      </c>
      <c r="U191" s="1">
        <v>0</v>
      </c>
      <c r="V191" s="1">
        <v>4304964</v>
      </c>
      <c r="W191" s="1">
        <f t="shared" si="49"/>
        <v>4304964</v>
      </c>
      <c r="X191" s="1"/>
      <c r="Y191" s="1"/>
      <c r="Z191" s="1"/>
      <c r="AA191" s="1"/>
      <c r="AB191" s="1"/>
      <c r="AC191" s="1">
        <f>W191+X191+Y191+AA191+AB191+Z191</f>
        <v>4304964</v>
      </c>
      <c r="AD191" s="1">
        <v>0</v>
      </c>
      <c r="AE191" s="1">
        <v>0</v>
      </c>
      <c r="AF191" s="1"/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f t="shared" si="41"/>
        <v>0</v>
      </c>
      <c r="AM191" s="1">
        <v>0</v>
      </c>
      <c r="AN191" s="10">
        <f t="shared" si="50"/>
        <v>4551884</v>
      </c>
      <c r="AO191" s="319"/>
      <c r="AP191" s="71"/>
      <c r="AQ191" s="338"/>
      <c r="AR191" s="315"/>
    </row>
    <row r="192" spans="1:44" s="5" customFormat="1">
      <c r="A192" s="152">
        <f t="shared" si="54"/>
        <v>177</v>
      </c>
      <c r="B192" s="153" t="s">
        <v>19</v>
      </c>
      <c r="C192" s="153">
        <v>207608</v>
      </c>
      <c r="D192" s="162"/>
      <c r="E192" s="165" t="s">
        <v>270</v>
      </c>
      <c r="F192" s="153">
        <v>3</v>
      </c>
      <c r="G192" s="153"/>
      <c r="H192" s="153" t="s">
        <v>422</v>
      </c>
      <c r="I192" s="153" t="s">
        <v>50</v>
      </c>
      <c r="J192" s="156"/>
      <c r="K192" s="156"/>
      <c r="L192" s="156"/>
      <c r="M192" s="156"/>
      <c r="N192" s="156"/>
      <c r="O192" s="156">
        <v>0</v>
      </c>
      <c r="P192" s="156">
        <v>16000</v>
      </c>
      <c r="Q192" s="156">
        <v>3500</v>
      </c>
      <c r="R192" s="156">
        <v>0</v>
      </c>
      <c r="S192" s="156">
        <v>87005</v>
      </c>
      <c r="T192" s="156">
        <f t="shared" si="48"/>
        <v>106505</v>
      </c>
      <c r="U192" s="156">
        <v>0</v>
      </c>
      <c r="V192" s="156">
        <v>0</v>
      </c>
      <c r="W192" s="156">
        <f t="shared" si="49"/>
        <v>0</v>
      </c>
      <c r="X192" s="156"/>
      <c r="Y192" s="156"/>
      <c r="Z192" s="156"/>
      <c r="AA192" s="156"/>
      <c r="AB192" s="156"/>
      <c r="AC192" s="156">
        <f t="shared" ref="AC192:AC199" si="55">SUM(W192:AB192)</f>
        <v>0</v>
      </c>
      <c r="AD192" s="156">
        <v>0</v>
      </c>
      <c r="AE192" s="156">
        <v>0</v>
      </c>
      <c r="AF192" s="156"/>
      <c r="AG192" s="156">
        <v>0</v>
      </c>
      <c r="AH192" s="156">
        <v>0</v>
      </c>
      <c r="AI192" s="156">
        <v>0</v>
      </c>
      <c r="AJ192" s="156">
        <v>0</v>
      </c>
      <c r="AK192" s="156">
        <v>0</v>
      </c>
      <c r="AL192" s="156">
        <f t="shared" ref="AL192:AL220" si="56">SUM(AG192:AK192)</f>
        <v>0</v>
      </c>
      <c r="AM192" s="156">
        <v>0</v>
      </c>
      <c r="AN192" s="158">
        <f t="shared" si="50"/>
        <v>106505</v>
      </c>
      <c r="AO192" s="336"/>
      <c r="AP192" s="166"/>
      <c r="AQ192" s="352"/>
      <c r="AR192" s="318"/>
    </row>
    <row r="193" spans="1:44" s="5" customFormat="1">
      <c r="A193" s="2">
        <f t="shared" si="54"/>
        <v>178</v>
      </c>
      <c r="B193" s="3" t="s">
        <v>19</v>
      </c>
      <c r="C193" s="3"/>
      <c r="D193" s="3"/>
      <c r="E193" s="78" t="s">
        <v>392</v>
      </c>
      <c r="F193" s="3">
        <v>3</v>
      </c>
      <c r="G193" s="3"/>
      <c r="H193" s="3" t="s">
        <v>124</v>
      </c>
      <c r="I193" s="3" t="s">
        <v>50</v>
      </c>
      <c r="J193" s="9"/>
      <c r="K193" s="9"/>
      <c r="L193" s="1"/>
      <c r="M193" s="1"/>
      <c r="N193" s="1"/>
      <c r="O193" s="1"/>
      <c r="P193" s="1"/>
      <c r="Q193" s="1"/>
      <c r="R193" s="1">
        <v>0</v>
      </c>
      <c r="S193" s="1">
        <v>0</v>
      </c>
      <c r="T193" s="1">
        <f t="shared" si="48"/>
        <v>0</v>
      </c>
      <c r="U193" s="1">
        <v>0</v>
      </c>
      <c r="V193" s="1">
        <v>0</v>
      </c>
      <c r="W193" s="1">
        <f t="shared" si="49"/>
        <v>0</v>
      </c>
      <c r="X193" s="1"/>
      <c r="Y193" s="1"/>
      <c r="Z193" s="1"/>
      <c r="AA193" s="1"/>
      <c r="AB193" s="1"/>
      <c r="AC193" s="1">
        <f>SUM(W193:AB193)</f>
        <v>0</v>
      </c>
      <c r="AD193" s="1">
        <v>0</v>
      </c>
      <c r="AE193" s="1">
        <v>0</v>
      </c>
      <c r="AF193" s="1"/>
      <c r="AG193" s="1">
        <v>0</v>
      </c>
      <c r="AH193" s="1">
        <v>759000</v>
      </c>
      <c r="AI193" s="1">
        <v>0</v>
      </c>
      <c r="AJ193" s="1">
        <v>0</v>
      </c>
      <c r="AK193" s="1">
        <v>0</v>
      </c>
      <c r="AL193" s="1">
        <f t="shared" si="56"/>
        <v>759000</v>
      </c>
      <c r="AM193" s="1">
        <v>0</v>
      </c>
      <c r="AN193" s="10">
        <f t="shared" si="50"/>
        <v>759000</v>
      </c>
      <c r="AO193" s="319"/>
      <c r="AP193" s="71"/>
      <c r="AQ193" s="410"/>
      <c r="AR193" s="315"/>
    </row>
    <row r="194" spans="1:44" s="5" customFormat="1">
      <c r="A194" s="152">
        <f t="shared" si="54"/>
        <v>179</v>
      </c>
      <c r="B194" s="153" t="s">
        <v>16</v>
      </c>
      <c r="C194" s="153">
        <v>207284</v>
      </c>
      <c r="D194" s="153"/>
      <c r="E194" s="160" t="s">
        <v>98</v>
      </c>
      <c r="F194" s="153">
        <v>5</v>
      </c>
      <c r="G194" s="153"/>
      <c r="H194" s="153" t="s">
        <v>124</v>
      </c>
      <c r="I194" s="153" t="s">
        <v>50</v>
      </c>
      <c r="J194" s="155">
        <v>0</v>
      </c>
      <c r="K194" s="155"/>
      <c r="L194" s="156">
        <v>0</v>
      </c>
      <c r="M194" s="156">
        <v>0</v>
      </c>
      <c r="N194" s="156">
        <v>0</v>
      </c>
      <c r="O194" s="156">
        <v>0</v>
      </c>
      <c r="P194" s="156">
        <v>0</v>
      </c>
      <c r="Q194" s="156">
        <v>0</v>
      </c>
      <c r="R194" s="156">
        <v>0</v>
      </c>
      <c r="S194" s="156">
        <v>0</v>
      </c>
      <c r="T194" s="156">
        <f t="shared" si="48"/>
        <v>0</v>
      </c>
      <c r="U194" s="156">
        <v>0</v>
      </c>
      <c r="V194" s="156">
        <v>0</v>
      </c>
      <c r="W194" s="156">
        <f t="shared" si="49"/>
        <v>0</v>
      </c>
      <c r="X194" s="156"/>
      <c r="Y194" s="156"/>
      <c r="Z194" s="156"/>
      <c r="AA194" s="156"/>
      <c r="AB194" s="156"/>
      <c r="AC194" s="156">
        <f t="shared" si="55"/>
        <v>0</v>
      </c>
      <c r="AD194" s="156">
        <v>0</v>
      </c>
      <c r="AE194" s="156">
        <v>0</v>
      </c>
      <c r="AF194" s="156"/>
      <c r="AG194" s="156">
        <v>1260000</v>
      </c>
      <c r="AH194" s="156">
        <v>0</v>
      </c>
      <c r="AI194" s="156">
        <v>4500000</v>
      </c>
      <c r="AJ194" s="156">
        <v>0</v>
      </c>
      <c r="AK194" s="156">
        <v>0</v>
      </c>
      <c r="AL194" s="156">
        <f t="shared" si="56"/>
        <v>5760000</v>
      </c>
      <c r="AM194" s="156">
        <v>0</v>
      </c>
      <c r="AN194" s="158">
        <f t="shared" si="50"/>
        <v>5760000</v>
      </c>
      <c r="AO194" s="336"/>
      <c r="AP194" s="166"/>
      <c r="AQ194" s="352"/>
      <c r="AR194" s="318"/>
    </row>
    <row r="195" spans="1:44" s="5" customFormat="1">
      <c r="A195" s="2">
        <f t="shared" ref="A195:A222" si="57">+A194+1</f>
        <v>180</v>
      </c>
      <c r="B195" s="3" t="s">
        <v>12</v>
      </c>
      <c r="C195" s="3">
        <v>207289</v>
      </c>
      <c r="D195" s="3"/>
      <c r="E195" s="4" t="s">
        <v>99</v>
      </c>
      <c r="F195" s="3">
        <v>5</v>
      </c>
      <c r="G195" s="3"/>
      <c r="H195" s="3" t="s">
        <v>124</v>
      </c>
      <c r="I195" s="3" t="s">
        <v>50</v>
      </c>
      <c r="J195" s="9">
        <v>13727</v>
      </c>
      <c r="K195" s="9">
        <v>164192</v>
      </c>
      <c r="L195" s="1">
        <v>160522</v>
      </c>
      <c r="M195" s="1">
        <v>79886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f t="shared" si="48"/>
        <v>418327</v>
      </c>
      <c r="U195" s="1">
        <v>0</v>
      </c>
      <c r="V195" s="1">
        <v>0</v>
      </c>
      <c r="W195" s="1">
        <f t="shared" si="49"/>
        <v>0</v>
      </c>
      <c r="X195" s="1"/>
      <c r="Y195" s="1"/>
      <c r="Z195" s="1"/>
      <c r="AA195" s="1"/>
      <c r="AB195" s="1"/>
      <c r="AC195" s="1">
        <f t="shared" si="55"/>
        <v>0</v>
      </c>
      <c r="AD195" s="1">
        <v>0</v>
      </c>
      <c r="AE195" s="1">
        <v>0</v>
      </c>
      <c r="AF195" s="1"/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f t="shared" si="56"/>
        <v>0</v>
      </c>
      <c r="AM195" s="1">
        <v>0</v>
      </c>
      <c r="AN195" s="10">
        <f t="shared" si="50"/>
        <v>418327</v>
      </c>
      <c r="AO195" s="313"/>
      <c r="AP195" s="69"/>
      <c r="AQ195" s="366"/>
      <c r="AR195" s="315"/>
    </row>
    <row r="196" spans="1:44" s="5" customFormat="1">
      <c r="A196" s="152">
        <f t="shared" si="57"/>
        <v>181</v>
      </c>
      <c r="B196" s="153" t="s">
        <v>12</v>
      </c>
      <c r="C196" s="153">
        <v>207324</v>
      </c>
      <c r="D196" s="153"/>
      <c r="E196" s="161" t="s">
        <v>302</v>
      </c>
      <c r="F196" s="153">
        <v>5</v>
      </c>
      <c r="G196" s="152"/>
      <c r="H196" s="153" t="s">
        <v>523</v>
      </c>
      <c r="I196" s="153" t="s">
        <v>50</v>
      </c>
      <c r="J196" s="155"/>
      <c r="K196" s="155"/>
      <c r="L196" s="156"/>
      <c r="M196" s="156"/>
      <c r="N196" s="156"/>
      <c r="O196" s="156"/>
      <c r="P196" s="156">
        <v>0</v>
      </c>
      <c r="Q196" s="156">
        <v>0</v>
      </c>
      <c r="R196" s="156">
        <v>0</v>
      </c>
      <c r="S196" s="156">
        <v>0</v>
      </c>
      <c r="T196" s="156">
        <f t="shared" si="48"/>
        <v>0</v>
      </c>
      <c r="U196" s="156">
        <v>0</v>
      </c>
      <c r="V196" s="156">
        <v>0</v>
      </c>
      <c r="W196" s="156">
        <f t="shared" si="49"/>
        <v>0</v>
      </c>
      <c r="X196" s="156"/>
      <c r="Y196" s="156"/>
      <c r="Z196" s="156"/>
      <c r="AA196" s="156"/>
      <c r="AB196" s="157"/>
      <c r="AC196" s="156">
        <f t="shared" si="55"/>
        <v>0</v>
      </c>
      <c r="AD196" s="156">
        <v>0</v>
      </c>
      <c r="AE196" s="156">
        <v>0</v>
      </c>
      <c r="AF196" s="156"/>
      <c r="AG196" s="156">
        <v>0</v>
      </c>
      <c r="AH196" s="156">
        <v>0</v>
      </c>
      <c r="AI196" s="156">
        <v>0</v>
      </c>
      <c r="AJ196" s="156">
        <v>0</v>
      </c>
      <c r="AK196" s="156">
        <v>0</v>
      </c>
      <c r="AL196" s="156">
        <f t="shared" si="56"/>
        <v>0</v>
      </c>
      <c r="AM196" s="156">
        <v>0</v>
      </c>
      <c r="AN196" s="158">
        <f t="shared" si="50"/>
        <v>0</v>
      </c>
      <c r="AO196" s="336"/>
      <c r="AP196" s="166"/>
      <c r="AQ196" s="337"/>
      <c r="AR196" s="318"/>
    </row>
    <row r="197" spans="1:44" s="5" customFormat="1">
      <c r="A197" s="2">
        <f t="shared" si="57"/>
        <v>182</v>
      </c>
      <c r="B197" s="3" t="s">
        <v>12</v>
      </c>
      <c r="C197" s="3">
        <v>207455</v>
      </c>
      <c r="D197" s="3"/>
      <c r="E197" s="78" t="s">
        <v>393</v>
      </c>
      <c r="F197" s="3">
        <v>3</v>
      </c>
      <c r="G197" s="3"/>
      <c r="H197" s="3" t="s">
        <v>124</v>
      </c>
      <c r="I197" s="3" t="s">
        <v>50</v>
      </c>
      <c r="J197" s="9"/>
      <c r="K197" s="9"/>
      <c r="L197" s="1"/>
      <c r="M197" s="1"/>
      <c r="N197" s="1"/>
      <c r="O197" s="1"/>
      <c r="P197" s="1"/>
      <c r="Q197" s="1"/>
      <c r="R197" s="1">
        <v>0</v>
      </c>
      <c r="S197" s="1">
        <v>57160</v>
      </c>
      <c r="T197" s="1">
        <f t="shared" si="48"/>
        <v>57160</v>
      </c>
      <c r="U197" s="1">
        <v>0</v>
      </c>
      <c r="V197" s="1">
        <v>447645</v>
      </c>
      <c r="W197" s="1">
        <f t="shared" si="49"/>
        <v>447645</v>
      </c>
      <c r="X197" s="1"/>
      <c r="Y197" s="1"/>
      <c r="Z197" s="1"/>
      <c r="AA197" s="1"/>
      <c r="AB197" s="1"/>
      <c r="AC197" s="1">
        <f t="shared" si="55"/>
        <v>447645</v>
      </c>
      <c r="AD197" s="1">
        <v>0</v>
      </c>
      <c r="AE197" s="1">
        <v>0</v>
      </c>
      <c r="AF197" s="1"/>
      <c r="AG197" s="1">
        <v>0</v>
      </c>
      <c r="AH197" s="1">
        <v>1500000</v>
      </c>
      <c r="AI197" s="1">
        <v>1500000</v>
      </c>
      <c r="AJ197" s="1">
        <v>0</v>
      </c>
      <c r="AK197" s="1">
        <v>0</v>
      </c>
      <c r="AL197" s="1">
        <f>SUM(AG197:AK197)</f>
        <v>3000000</v>
      </c>
      <c r="AM197" s="1">
        <v>0</v>
      </c>
      <c r="AN197" s="10">
        <f t="shared" si="50"/>
        <v>3504805</v>
      </c>
      <c r="AO197" s="319"/>
      <c r="AP197" s="71"/>
      <c r="AQ197" s="410"/>
      <c r="AR197" s="315"/>
    </row>
    <row r="198" spans="1:44" s="5" customFormat="1">
      <c r="A198" s="152">
        <f t="shared" si="57"/>
        <v>183</v>
      </c>
      <c r="B198" s="153" t="s">
        <v>23</v>
      </c>
      <c r="C198" s="153">
        <v>207162</v>
      </c>
      <c r="D198" s="153"/>
      <c r="E198" s="154" t="s">
        <v>397</v>
      </c>
      <c r="F198" s="153">
        <v>3</v>
      </c>
      <c r="G198" s="153"/>
      <c r="H198" s="153" t="s">
        <v>124</v>
      </c>
      <c r="I198" s="153" t="s">
        <v>50</v>
      </c>
      <c r="J198" s="155">
        <v>0</v>
      </c>
      <c r="K198" s="155"/>
      <c r="L198" s="156">
        <v>0</v>
      </c>
      <c r="M198" s="156">
        <v>0</v>
      </c>
      <c r="N198" s="156">
        <v>0</v>
      </c>
      <c r="O198" s="156">
        <v>0</v>
      </c>
      <c r="P198" s="156">
        <v>0</v>
      </c>
      <c r="Q198" s="156">
        <v>0</v>
      </c>
      <c r="R198" s="156">
        <v>0</v>
      </c>
      <c r="S198" s="156">
        <v>0</v>
      </c>
      <c r="T198" s="156">
        <f t="shared" si="48"/>
        <v>0</v>
      </c>
      <c r="U198" s="156">
        <v>0</v>
      </c>
      <c r="V198" s="156">
        <v>0</v>
      </c>
      <c r="W198" s="156">
        <f t="shared" si="49"/>
        <v>0</v>
      </c>
      <c r="X198" s="156"/>
      <c r="Y198" s="156"/>
      <c r="Z198" s="156"/>
      <c r="AA198" s="156"/>
      <c r="AB198" s="156"/>
      <c r="AC198" s="156">
        <f t="shared" si="55"/>
        <v>0</v>
      </c>
      <c r="AD198" s="156">
        <v>0</v>
      </c>
      <c r="AE198" s="156">
        <v>0</v>
      </c>
      <c r="AF198" s="156"/>
      <c r="AG198" s="156">
        <v>0</v>
      </c>
      <c r="AH198" s="156">
        <v>0</v>
      </c>
      <c r="AI198" s="156">
        <v>0</v>
      </c>
      <c r="AJ198" s="156">
        <v>0</v>
      </c>
      <c r="AK198" s="156">
        <v>0</v>
      </c>
      <c r="AL198" s="156">
        <f t="shared" si="56"/>
        <v>0</v>
      </c>
      <c r="AM198" s="156">
        <v>1800000</v>
      </c>
      <c r="AN198" s="158">
        <f t="shared" si="50"/>
        <v>1800000</v>
      </c>
      <c r="AO198" s="336"/>
      <c r="AP198" s="166"/>
      <c r="AQ198" s="352"/>
      <c r="AR198" s="318"/>
    </row>
    <row r="199" spans="1:44" s="5" customFormat="1">
      <c r="A199" s="2">
        <f t="shared" si="57"/>
        <v>184</v>
      </c>
      <c r="B199" s="3" t="s">
        <v>11</v>
      </c>
      <c r="C199" s="3">
        <v>207320</v>
      </c>
      <c r="E199" s="68" t="s">
        <v>275</v>
      </c>
      <c r="F199" s="3">
        <v>1</v>
      </c>
      <c r="G199" s="3"/>
      <c r="H199" s="3" t="s">
        <v>423</v>
      </c>
      <c r="I199" s="3" t="s">
        <v>50</v>
      </c>
      <c r="J199" s="1"/>
      <c r="K199" s="1"/>
      <c r="L199" s="1"/>
      <c r="M199" s="1"/>
      <c r="N199" s="1"/>
      <c r="O199" s="1">
        <v>0</v>
      </c>
      <c r="P199" s="1">
        <v>26063</v>
      </c>
      <c r="Q199" s="1">
        <v>61543</v>
      </c>
      <c r="R199" s="1">
        <v>414952</v>
      </c>
      <c r="S199" s="1">
        <v>0</v>
      </c>
      <c r="T199" s="1">
        <f t="shared" si="48"/>
        <v>502558</v>
      </c>
      <c r="U199" s="1">
        <v>0</v>
      </c>
      <c r="V199" s="1">
        <v>0</v>
      </c>
      <c r="W199" s="1">
        <f t="shared" si="49"/>
        <v>0</v>
      </c>
      <c r="X199" s="1"/>
      <c r="Y199" s="1"/>
      <c r="Z199" s="1"/>
      <c r="AA199" s="1"/>
      <c r="AB199" s="1"/>
      <c r="AC199" s="1">
        <f t="shared" si="55"/>
        <v>0</v>
      </c>
      <c r="AD199" s="1">
        <v>0</v>
      </c>
      <c r="AE199" s="1">
        <v>0</v>
      </c>
      <c r="AF199" s="1"/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f>SUM(AG199:AK199)</f>
        <v>0</v>
      </c>
      <c r="AM199" s="1">
        <v>0</v>
      </c>
      <c r="AN199" s="10">
        <f t="shared" ref="AN199:AN230" si="58">+T199+AC199+AL199+AM199</f>
        <v>502558</v>
      </c>
      <c r="AO199" s="313"/>
      <c r="AP199" s="69"/>
      <c r="AQ199" s="366"/>
      <c r="AR199" s="315"/>
    </row>
    <row r="200" spans="1:44" s="5" customFormat="1">
      <c r="A200" s="152">
        <f t="shared" si="57"/>
        <v>185</v>
      </c>
      <c r="B200" s="181" t="s">
        <v>23</v>
      </c>
      <c r="C200" s="181">
        <v>207329</v>
      </c>
      <c r="D200" s="181"/>
      <c r="E200" s="160" t="s">
        <v>229</v>
      </c>
      <c r="F200" s="153">
        <v>3</v>
      </c>
      <c r="G200" s="153"/>
      <c r="H200" s="153" t="s">
        <v>460</v>
      </c>
      <c r="I200" s="153" t="s">
        <v>50</v>
      </c>
      <c r="J200" s="155"/>
      <c r="K200" s="156"/>
      <c r="L200" s="156"/>
      <c r="M200" s="156">
        <v>0</v>
      </c>
      <c r="N200" s="156"/>
      <c r="O200" s="156">
        <v>0</v>
      </c>
      <c r="P200" s="156">
        <v>0</v>
      </c>
      <c r="Q200" s="156">
        <v>0</v>
      </c>
      <c r="R200" s="156">
        <v>44844</v>
      </c>
      <c r="S200" s="156">
        <v>41679</v>
      </c>
      <c r="T200" s="156">
        <f t="shared" si="48"/>
        <v>86523</v>
      </c>
      <c r="U200" s="156">
        <v>0</v>
      </c>
      <c r="V200" s="156">
        <v>673769</v>
      </c>
      <c r="W200" s="156">
        <f t="shared" si="49"/>
        <v>673769</v>
      </c>
      <c r="X200" s="156"/>
      <c r="Y200" s="156"/>
      <c r="Z200" s="156"/>
      <c r="AA200" s="156"/>
      <c r="AB200" s="156"/>
      <c r="AC200" s="156">
        <f>W200+X200+Y200+AA200+AB200+Z200</f>
        <v>673769</v>
      </c>
      <c r="AD200" s="156">
        <v>0</v>
      </c>
      <c r="AE200" s="156">
        <v>0</v>
      </c>
      <c r="AF200" s="156"/>
      <c r="AG200" s="156">
        <v>0</v>
      </c>
      <c r="AH200" s="156">
        <v>0</v>
      </c>
      <c r="AI200" s="156">
        <v>0</v>
      </c>
      <c r="AJ200" s="156">
        <v>0</v>
      </c>
      <c r="AK200" s="156">
        <v>0</v>
      </c>
      <c r="AL200" s="156">
        <f t="shared" si="56"/>
        <v>0</v>
      </c>
      <c r="AM200" s="156">
        <v>0</v>
      </c>
      <c r="AN200" s="158">
        <f t="shared" si="58"/>
        <v>760292</v>
      </c>
      <c r="AO200" s="329"/>
      <c r="AP200" s="169"/>
      <c r="AQ200" s="339"/>
      <c r="AR200" s="318"/>
    </row>
    <row r="201" spans="1:44" s="5" customFormat="1">
      <c r="A201" s="2">
        <f t="shared" si="57"/>
        <v>186</v>
      </c>
      <c r="B201" s="3" t="s">
        <v>12</v>
      </c>
      <c r="C201" s="3">
        <v>207424</v>
      </c>
      <c r="D201" s="3"/>
      <c r="E201" s="78" t="s">
        <v>100</v>
      </c>
      <c r="F201" s="3">
        <v>3</v>
      </c>
      <c r="G201" s="3"/>
      <c r="H201" s="3" t="s">
        <v>125</v>
      </c>
      <c r="I201" s="3" t="s">
        <v>50</v>
      </c>
      <c r="J201" s="9">
        <v>586870</v>
      </c>
      <c r="K201" s="9">
        <v>223717</v>
      </c>
      <c r="L201" s="1">
        <v>170815</v>
      </c>
      <c r="M201" s="1">
        <v>222618</v>
      </c>
      <c r="N201" s="1">
        <v>307965</v>
      </c>
      <c r="O201" s="1">
        <v>7668</v>
      </c>
      <c r="P201" s="1">
        <v>164024</v>
      </c>
      <c r="Q201" s="1">
        <v>181483</v>
      </c>
      <c r="R201" s="1">
        <v>249714</v>
      </c>
      <c r="S201" s="1">
        <v>556144</v>
      </c>
      <c r="T201" s="1">
        <f t="shared" si="48"/>
        <v>2671018</v>
      </c>
      <c r="U201" s="1">
        <v>700000</v>
      </c>
      <c r="V201" s="1">
        <v>405674</v>
      </c>
      <c r="W201" s="1">
        <f t="shared" si="49"/>
        <v>1105674</v>
      </c>
      <c r="X201" s="1"/>
      <c r="Y201" s="1"/>
      <c r="Z201" s="1"/>
      <c r="AA201" s="1"/>
      <c r="AB201" s="1"/>
      <c r="AC201" s="1">
        <f t="shared" ref="AC201:AC210" si="59">SUM(W201:AB201)</f>
        <v>1105674</v>
      </c>
      <c r="AD201" s="1">
        <v>0</v>
      </c>
      <c r="AE201" s="1">
        <v>0</v>
      </c>
      <c r="AF201" s="1"/>
      <c r="AG201" s="1">
        <v>400000</v>
      </c>
      <c r="AH201" s="1">
        <v>400000</v>
      </c>
      <c r="AI201" s="1">
        <v>300000</v>
      </c>
      <c r="AJ201" s="1">
        <v>200000</v>
      </c>
      <c r="AK201" s="1">
        <v>200000</v>
      </c>
      <c r="AL201" s="1">
        <f t="shared" si="56"/>
        <v>1500000</v>
      </c>
      <c r="AM201" s="1">
        <v>1500000</v>
      </c>
      <c r="AN201" s="10">
        <f t="shared" si="58"/>
        <v>6776692</v>
      </c>
      <c r="AO201" s="313"/>
      <c r="AP201" s="69"/>
      <c r="AQ201" s="366"/>
      <c r="AR201" s="315"/>
    </row>
    <row r="202" spans="1:44" s="5" customFormat="1">
      <c r="A202" s="152">
        <f t="shared" si="57"/>
        <v>187</v>
      </c>
      <c r="B202" s="153" t="s">
        <v>12</v>
      </c>
      <c r="C202" s="153">
        <v>207456</v>
      </c>
      <c r="D202" s="153"/>
      <c r="E202" s="176" t="s">
        <v>394</v>
      </c>
      <c r="F202" s="153">
        <v>3</v>
      </c>
      <c r="G202" s="153"/>
      <c r="H202" s="153" t="s">
        <v>124</v>
      </c>
      <c r="I202" s="153" t="s">
        <v>50</v>
      </c>
      <c r="J202" s="155"/>
      <c r="K202" s="155"/>
      <c r="L202" s="156"/>
      <c r="M202" s="156"/>
      <c r="N202" s="156"/>
      <c r="O202" s="156"/>
      <c r="P202" s="156"/>
      <c r="Q202" s="156"/>
      <c r="R202" s="156">
        <v>0</v>
      </c>
      <c r="S202" s="156">
        <v>38048</v>
      </c>
      <c r="T202" s="156">
        <f t="shared" si="48"/>
        <v>38048</v>
      </c>
      <c r="U202" s="156">
        <v>0</v>
      </c>
      <c r="V202" s="156">
        <v>144313</v>
      </c>
      <c r="W202" s="156">
        <f t="shared" si="49"/>
        <v>144313</v>
      </c>
      <c r="X202" s="156"/>
      <c r="Y202" s="156"/>
      <c r="Z202" s="156"/>
      <c r="AA202" s="156"/>
      <c r="AB202" s="156"/>
      <c r="AC202" s="156">
        <f t="shared" si="59"/>
        <v>144313</v>
      </c>
      <c r="AD202" s="156">
        <v>0</v>
      </c>
      <c r="AE202" s="156">
        <v>0</v>
      </c>
      <c r="AF202" s="156"/>
      <c r="AG202" s="156">
        <v>150000</v>
      </c>
      <c r="AH202" s="156">
        <v>150000</v>
      </c>
      <c r="AI202" s="156">
        <v>150000</v>
      </c>
      <c r="AJ202" s="156">
        <v>400000</v>
      </c>
      <c r="AK202" s="156">
        <v>0</v>
      </c>
      <c r="AL202" s="156">
        <f t="shared" si="56"/>
        <v>850000</v>
      </c>
      <c r="AM202" s="156">
        <v>0</v>
      </c>
      <c r="AN202" s="158">
        <f t="shared" si="58"/>
        <v>1032361</v>
      </c>
      <c r="AO202" s="329"/>
      <c r="AP202" s="166"/>
      <c r="AQ202" s="337"/>
      <c r="AR202" s="318"/>
    </row>
    <row r="203" spans="1:44" s="5" customFormat="1">
      <c r="A203" s="2">
        <f t="shared" si="57"/>
        <v>188</v>
      </c>
      <c r="B203" s="3" t="s">
        <v>12</v>
      </c>
      <c r="C203" s="3">
        <v>207198</v>
      </c>
      <c r="E203" s="57" t="s">
        <v>192</v>
      </c>
      <c r="F203" s="3">
        <v>5</v>
      </c>
      <c r="G203" s="3"/>
      <c r="H203" s="3" t="s">
        <v>364</v>
      </c>
      <c r="I203" s="3" t="s">
        <v>50</v>
      </c>
      <c r="J203" s="1"/>
      <c r="K203" s="1"/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f t="shared" si="48"/>
        <v>0</v>
      </c>
      <c r="U203" s="1">
        <v>0</v>
      </c>
      <c r="V203" s="1">
        <v>0</v>
      </c>
      <c r="W203" s="1">
        <f t="shared" si="49"/>
        <v>0</v>
      </c>
      <c r="X203" s="1"/>
      <c r="Y203" s="1"/>
      <c r="Z203" s="1"/>
      <c r="AA203" s="1"/>
      <c r="AB203" s="1"/>
      <c r="AC203" s="1">
        <f t="shared" si="59"/>
        <v>0</v>
      </c>
      <c r="AD203" s="1">
        <v>0</v>
      </c>
      <c r="AE203" s="1">
        <v>0</v>
      </c>
      <c r="AF203" s="1"/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f t="shared" si="56"/>
        <v>0</v>
      </c>
      <c r="AM203" s="1">
        <v>0</v>
      </c>
      <c r="AN203" s="10">
        <f t="shared" si="58"/>
        <v>0</v>
      </c>
      <c r="AO203" s="313"/>
      <c r="AP203" s="69"/>
      <c r="AQ203" s="350"/>
      <c r="AR203" s="315"/>
    </row>
    <row r="204" spans="1:44" s="5" customFormat="1">
      <c r="A204" s="152">
        <f t="shared" si="57"/>
        <v>189</v>
      </c>
      <c r="B204" s="153" t="s">
        <v>12</v>
      </c>
      <c r="C204" s="153">
        <v>207184</v>
      </c>
      <c r="D204" s="153"/>
      <c r="E204" s="160" t="s">
        <v>101</v>
      </c>
      <c r="F204" s="153">
        <v>5</v>
      </c>
      <c r="G204" s="153"/>
      <c r="H204" s="153" t="s">
        <v>365</v>
      </c>
      <c r="I204" s="153" t="s">
        <v>50</v>
      </c>
      <c r="J204" s="155">
        <v>0</v>
      </c>
      <c r="K204" s="155"/>
      <c r="L204" s="156">
        <v>0</v>
      </c>
      <c r="M204" s="156">
        <v>132553</v>
      </c>
      <c r="N204" s="156">
        <v>110241</v>
      </c>
      <c r="O204" s="156">
        <v>16077</v>
      </c>
      <c r="P204" s="156">
        <v>29635</v>
      </c>
      <c r="Q204" s="156">
        <v>41454</v>
      </c>
      <c r="R204" s="156">
        <v>0</v>
      </c>
      <c r="S204" s="156">
        <v>0</v>
      </c>
      <c r="T204" s="156">
        <f t="shared" si="48"/>
        <v>329960</v>
      </c>
      <c r="U204" s="156">
        <v>0</v>
      </c>
      <c r="V204" s="156">
        <v>0</v>
      </c>
      <c r="W204" s="156">
        <f t="shared" si="49"/>
        <v>0</v>
      </c>
      <c r="X204" s="156"/>
      <c r="Y204" s="156"/>
      <c r="Z204" s="156"/>
      <c r="AA204" s="156"/>
      <c r="AB204" s="159"/>
      <c r="AC204" s="156">
        <f t="shared" si="59"/>
        <v>0</v>
      </c>
      <c r="AD204" s="156">
        <v>0</v>
      </c>
      <c r="AE204" s="156">
        <v>0</v>
      </c>
      <c r="AF204" s="156"/>
      <c r="AG204" s="156">
        <v>0</v>
      </c>
      <c r="AH204" s="156">
        <v>0</v>
      </c>
      <c r="AI204" s="156">
        <v>0</v>
      </c>
      <c r="AJ204" s="156">
        <v>200000</v>
      </c>
      <c r="AK204" s="156">
        <v>2000000</v>
      </c>
      <c r="AL204" s="156">
        <f t="shared" si="56"/>
        <v>2200000</v>
      </c>
      <c r="AM204" s="156">
        <v>0</v>
      </c>
      <c r="AN204" s="158">
        <f t="shared" si="58"/>
        <v>2529960</v>
      </c>
      <c r="AO204" s="336"/>
      <c r="AP204" s="166"/>
      <c r="AQ204" s="352"/>
      <c r="AR204" s="318"/>
    </row>
    <row r="205" spans="1:44" s="5" customFormat="1">
      <c r="A205" s="2">
        <f t="shared" si="57"/>
        <v>190</v>
      </c>
      <c r="B205" s="3" t="s">
        <v>6</v>
      </c>
      <c r="C205" s="3">
        <v>207199</v>
      </c>
      <c r="E205" s="57" t="s">
        <v>193</v>
      </c>
      <c r="F205" s="3">
        <v>5</v>
      </c>
      <c r="G205" s="3"/>
      <c r="H205" s="3" t="s">
        <v>424</v>
      </c>
      <c r="I205" s="3" t="s">
        <v>50</v>
      </c>
      <c r="J205" s="1"/>
      <c r="K205" s="1"/>
      <c r="L205" s="1">
        <v>0</v>
      </c>
      <c r="M205" s="1">
        <v>0</v>
      </c>
      <c r="N205" s="1">
        <v>0</v>
      </c>
      <c r="O205" s="1">
        <v>255127</v>
      </c>
      <c r="P205" s="1">
        <v>118952</v>
      </c>
      <c r="Q205" s="1">
        <v>110279</v>
      </c>
      <c r="R205" s="1">
        <v>24272</v>
      </c>
      <c r="S205" s="1">
        <v>4511</v>
      </c>
      <c r="T205" s="1">
        <f t="shared" si="48"/>
        <v>513141</v>
      </c>
      <c r="U205" s="1">
        <v>0</v>
      </c>
      <c r="V205" s="1">
        <v>144281</v>
      </c>
      <c r="W205" s="1">
        <f t="shared" si="49"/>
        <v>144281</v>
      </c>
      <c r="X205" s="1"/>
      <c r="Y205" s="1"/>
      <c r="Z205" s="1"/>
      <c r="AA205" s="1"/>
      <c r="AB205" s="12"/>
      <c r="AC205" s="1">
        <f t="shared" si="59"/>
        <v>144281</v>
      </c>
      <c r="AD205" s="1">
        <v>0</v>
      </c>
      <c r="AE205" s="1">
        <v>0</v>
      </c>
      <c r="AF205" s="1"/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f t="shared" si="56"/>
        <v>0</v>
      </c>
      <c r="AM205" s="1">
        <v>0</v>
      </c>
      <c r="AN205" s="10">
        <f t="shared" si="58"/>
        <v>657422</v>
      </c>
      <c r="AO205" s="313"/>
      <c r="AP205" s="69"/>
      <c r="AQ205" s="366"/>
      <c r="AR205" s="315"/>
    </row>
    <row r="206" spans="1:44" s="5" customFormat="1">
      <c r="A206" s="152">
        <f t="shared" si="57"/>
        <v>191</v>
      </c>
      <c r="B206" s="153" t="s">
        <v>22</v>
      </c>
      <c r="C206" s="153">
        <v>207425</v>
      </c>
      <c r="D206" s="153"/>
      <c r="E206" s="176" t="s">
        <v>102</v>
      </c>
      <c r="F206" s="153">
        <v>3</v>
      </c>
      <c r="G206" s="153"/>
      <c r="H206" s="153" t="s">
        <v>366</v>
      </c>
      <c r="I206" s="153" t="s">
        <v>50</v>
      </c>
      <c r="J206" s="155">
        <v>41851</v>
      </c>
      <c r="K206" s="155">
        <v>8309</v>
      </c>
      <c r="L206" s="156">
        <v>-800</v>
      </c>
      <c r="M206" s="156">
        <v>1294027</v>
      </c>
      <c r="N206" s="156">
        <v>422375</v>
      </c>
      <c r="O206" s="156">
        <v>12464</v>
      </c>
      <c r="P206" s="156">
        <v>0</v>
      </c>
      <c r="Q206" s="156">
        <v>0</v>
      </c>
      <c r="R206" s="156">
        <v>0</v>
      </c>
      <c r="S206" s="156">
        <v>0</v>
      </c>
      <c r="T206" s="156">
        <f t="shared" si="48"/>
        <v>1778226</v>
      </c>
      <c r="U206" s="156">
        <v>0</v>
      </c>
      <c r="V206" s="156">
        <v>0</v>
      </c>
      <c r="W206" s="156">
        <f t="shared" si="49"/>
        <v>0</v>
      </c>
      <c r="X206" s="156"/>
      <c r="Y206" s="156"/>
      <c r="Z206" s="156"/>
      <c r="AA206" s="156"/>
      <c r="AB206" s="156"/>
      <c r="AC206" s="156">
        <f t="shared" si="59"/>
        <v>0</v>
      </c>
      <c r="AD206" s="156">
        <v>0</v>
      </c>
      <c r="AE206" s="156">
        <v>0</v>
      </c>
      <c r="AF206" s="156"/>
      <c r="AG206" s="156">
        <v>0</v>
      </c>
      <c r="AH206" s="156">
        <v>0</v>
      </c>
      <c r="AI206" s="156">
        <v>0</v>
      </c>
      <c r="AJ206" s="156">
        <v>0</v>
      </c>
      <c r="AK206" s="156">
        <v>0</v>
      </c>
      <c r="AL206" s="156">
        <f t="shared" si="56"/>
        <v>0</v>
      </c>
      <c r="AM206" s="156">
        <v>0</v>
      </c>
      <c r="AN206" s="158">
        <f t="shared" si="58"/>
        <v>1778226</v>
      </c>
      <c r="AO206" s="336"/>
      <c r="AP206" s="166"/>
      <c r="AQ206" s="352"/>
      <c r="AR206" s="318"/>
    </row>
    <row r="207" spans="1:44" s="5" customFormat="1">
      <c r="A207" s="2">
        <f t="shared" si="57"/>
        <v>192</v>
      </c>
      <c r="B207" s="3" t="s">
        <v>22</v>
      </c>
      <c r="C207" s="3">
        <v>207194</v>
      </c>
      <c r="D207" s="3"/>
      <c r="E207" s="4" t="s">
        <v>103</v>
      </c>
      <c r="F207" s="3">
        <v>5</v>
      </c>
      <c r="G207" s="3"/>
      <c r="H207" s="3" t="s">
        <v>124</v>
      </c>
      <c r="I207" s="3" t="s">
        <v>50</v>
      </c>
      <c r="J207" s="9">
        <v>0</v>
      </c>
      <c r="K207" s="9"/>
      <c r="L207" s="1">
        <v>0</v>
      </c>
      <c r="M207" s="1">
        <v>34752</v>
      </c>
      <c r="N207" s="1">
        <v>343135</v>
      </c>
      <c r="O207" s="1">
        <v>99179</v>
      </c>
      <c r="P207" s="1">
        <v>29275</v>
      </c>
      <c r="Q207" s="1">
        <v>13181</v>
      </c>
      <c r="R207" s="1">
        <v>0</v>
      </c>
      <c r="S207" s="1">
        <v>0</v>
      </c>
      <c r="T207" s="1">
        <f t="shared" si="48"/>
        <v>519522</v>
      </c>
      <c r="U207" s="1">
        <v>0</v>
      </c>
      <c r="V207" s="1">
        <v>0</v>
      </c>
      <c r="W207" s="1">
        <f t="shared" si="49"/>
        <v>0</v>
      </c>
      <c r="X207" s="1"/>
      <c r="Y207" s="1"/>
      <c r="Z207" s="1"/>
      <c r="AA207" s="1"/>
      <c r="AB207" s="1"/>
      <c r="AC207" s="1">
        <f t="shared" si="59"/>
        <v>0</v>
      </c>
      <c r="AD207" s="1">
        <v>0</v>
      </c>
      <c r="AE207" s="1">
        <v>0</v>
      </c>
      <c r="AF207" s="1"/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f t="shared" si="56"/>
        <v>0</v>
      </c>
      <c r="AM207" s="1">
        <v>6379248</v>
      </c>
      <c r="AN207" s="10">
        <f t="shared" si="58"/>
        <v>6898770</v>
      </c>
      <c r="AO207" s="313"/>
      <c r="AP207" s="69"/>
      <c r="AQ207" s="366"/>
      <c r="AR207" s="315"/>
    </row>
    <row r="208" spans="1:44" s="5" customFormat="1">
      <c r="A208" s="152">
        <f t="shared" si="57"/>
        <v>193</v>
      </c>
      <c r="B208" s="153" t="s">
        <v>23</v>
      </c>
      <c r="C208" s="153">
        <v>207325</v>
      </c>
      <c r="D208" s="153"/>
      <c r="E208" s="160" t="s">
        <v>303</v>
      </c>
      <c r="F208" s="153">
        <v>4</v>
      </c>
      <c r="G208" s="153"/>
      <c r="H208" s="153" t="s">
        <v>461</v>
      </c>
      <c r="I208" s="153" t="s">
        <v>50</v>
      </c>
      <c r="J208" s="155"/>
      <c r="K208" s="155"/>
      <c r="L208" s="156"/>
      <c r="M208" s="156"/>
      <c r="N208" s="156"/>
      <c r="O208" s="156"/>
      <c r="P208" s="156">
        <v>0</v>
      </c>
      <c r="Q208" s="156">
        <v>0</v>
      </c>
      <c r="R208" s="156">
        <v>77422</v>
      </c>
      <c r="S208" s="156">
        <v>564631</v>
      </c>
      <c r="T208" s="156">
        <f t="shared" si="48"/>
        <v>642053</v>
      </c>
      <c r="U208" s="156">
        <v>17000000</v>
      </c>
      <c r="V208" s="156">
        <v>1330002</v>
      </c>
      <c r="W208" s="156">
        <f t="shared" si="49"/>
        <v>18330002</v>
      </c>
      <c r="X208" s="156"/>
      <c r="Y208" s="156"/>
      <c r="Z208" s="156"/>
      <c r="AA208" s="156"/>
      <c r="AB208" s="156"/>
      <c r="AC208" s="156">
        <f t="shared" si="59"/>
        <v>18330002</v>
      </c>
      <c r="AD208" s="156">
        <v>0</v>
      </c>
      <c r="AE208" s="156">
        <v>0</v>
      </c>
      <c r="AF208" s="156"/>
      <c r="AG208" s="156">
        <v>24000000</v>
      </c>
      <c r="AH208" s="156">
        <v>0</v>
      </c>
      <c r="AI208" s="156">
        <v>0</v>
      </c>
      <c r="AJ208" s="156">
        <v>0</v>
      </c>
      <c r="AK208" s="156">
        <v>0</v>
      </c>
      <c r="AL208" s="156">
        <f t="shared" si="56"/>
        <v>24000000</v>
      </c>
      <c r="AM208" s="156">
        <v>0</v>
      </c>
      <c r="AN208" s="158">
        <f t="shared" si="58"/>
        <v>42972055</v>
      </c>
      <c r="AO208" s="336"/>
      <c r="AP208" s="166"/>
      <c r="AQ208" s="352"/>
      <c r="AR208" s="318"/>
    </row>
    <row r="209" spans="1:44" s="5" customFormat="1">
      <c r="A209" s="2">
        <f t="shared" si="57"/>
        <v>194</v>
      </c>
      <c r="B209" s="3" t="s">
        <v>23</v>
      </c>
      <c r="C209" s="3">
        <v>207301</v>
      </c>
      <c r="D209" s="3"/>
      <c r="E209" s="53" t="s">
        <v>252</v>
      </c>
      <c r="F209" s="3">
        <v>3</v>
      </c>
      <c r="G209" s="3"/>
      <c r="H209" s="3" t="s">
        <v>425</v>
      </c>
      <c r="I209" s="3" t="s">
        <v>50</v>
      </c>
      <c r="J209" s="9"/>
      <c r="K209" s="9"/>
      <c r="L209" s="1"/>
      <c r="M209" s="1"/>
      <c r="N209" s="1">
        <v>8480</v>
      </c>
      <c r="O209" s="1">
        <v>20013</v>
      </c>
      <c r="P209" s="1">
        <v>108047</v>
      </c>
      <c r="Q209" s="1">
        <v>46905</v>
      </c>
      <c r="R209" s="1">
        <v>17197</v>
      </c>
      <c r="S209" s="1">
        <v>2815812</v>
      </c>
      <c r="T209" s="1">
        <f t="shared" si="48"/>
        <v>3016454</v>
      </c>
      <c r="U209" s="1">
        <v>0</v>
      </c>
      <c r="V209" s="1">
        <v>391095</v>
      </c>
      <c r="W209" s="1">
        <f t="shared" si="49"/>
        <v>391095</v>
      </c>
      <c r="X209" s="1"/>
      <c r="Y209" s="1"/>
      <c r="Z209" s="1"/>
      <c r="AA209" s="1"/>
      <c r="AB209" s="1"/>
      <c r="AC209" s="1">
        <f t="shared" si="59"/>
        <v>391095</v>
      </c>
      <c r="AD209" s="1">
        <v>0</v>
      </c>
      <c r="AE209" s="1">
        <v>0</v>
      </c>
      <c r="AF209" s="1"/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f t="shared" si="56"/>
        <v>0</v>
      </c>
      <c r="AM209" s="1">
        <v>0</v>
      </c>
      <c r="AN209" s="10">
        <f t="shared" si="58"/>
        <v>3407549</v>
      </c>
      <c r="AO209" s="313"/>
      <c r="AP209" s="69"/>
      <c r="AQ209" s="366"/>
      <c r="AR209" s="315"/>
    </row>
    <row r="210" spans="1:44" s="5" customFormat="1">
      <c r="A210" s="152">
        <f t="shared" si="57"/>
        <v>195</v>
      </c>
      <c r="B210" s="153" t="s">
        <v>23</v>
      </c>
      <c r="C210" s="153"/>
      <c r="D210" s="153"/>
      <c r="E210" s="160" t="s">
        <v>488</v>
      </c>
      <c r="F210" s="153">
        <v>5</v>
      </c>
      <c r="G210" s="153"/>
      <c r="H210" s="153" t="s">
        <v>124</v>
      </c>
      <c r="I210" s="153" t="s">
        <v>50</v>
      </c>
      <c r="J210" s="155"/>
      <c r="K210" s="155"/>
      <c r="L210" s="156"/>
      <c r="M210" s="156"/>
      <c r="N210" s="156"/>
      <c r="O210" s="156"/>
      <c r="P210" s="156">
        <v>0</v>
      </c>
      <c r="Q210" s="156">
        <v>0</v>
      </c>
      <c r="R210" s="156">
        <v>0</v>
      </c>
      <c r="S210" s="156">
        <v>0</v>
      </c>
      <c r="T210" s="156">
        <f t="shared" si="48"/>
        <v>0</v>
      </c>
      <c r="U210" s="156">
        <v>0</v>
      </c>
      <c r="V210" s="156">
        <v>0</v>
      </c>
      <c r="W210" s="156">
        <f t="shared" si="49"/>
        <v>0</v>
      </c>
      <c r="X210" s="156"/>
      <c r="Y210" s="156"/>
      <c r="Z210" s="156"/>
      <c r="AA210" s="156"/>
      <c r="AB210" s="156"/>
      <c r="AC210" s="156">
        <f t="shared" si="59"/>
        <v>0</v>
      </c>
      <c r="AD210" s="156">
        <v>0</v>
      </c>
      <c r="AE210" s="156">
        <v>0</v>
      </c>
      <c r="AF210" s="156"/>
      <c r="AG210" s="156">
        <v>0</v>
      </c>
      <c r="AH210" s="156">
        <v>0</v>
      </c>
      <c r="AI210" s="156">
        <v>0</v>
      </c>
      <c r="AJ210" s="156">
        <v>0</v>
      </c>
      <c r="AK210" s="156">
        <v>0</v>
      </c>
      <c r="AL210" s="156">
        <f>SUM(AG210:AK210)</f>
        <v>0</v>
      </c>
      <c r="AM210" s="156">
        <v>28000000</v>
      </c>
      <c r="AN210" s="158">
        <f t="shared" si="58"/>
        <v>28000000</v>
      </c>
      <c r="AO210" s="336"/>
      <c r="AP210" s="166"/>
      <c r="AQ210" s="352"/>
      <c r="AR210" s="318"/>
    </row>
    <row r="211" spans="1:44" s="5" customFormat="1">
      <c r="A211" s="2">
        <f t="shared" si="57"/>
        <v>196</v>
      </c>
      <c r="B211" s="91" t="s">
        <v>26</v>
      </c>
      <c r="C211" s="91">
        <v>207164</v>
      </c>
      <c r="D211" s="91"/>
      <c r="E211" s="4" t="s">
        <v>245</v>
      </c>
      <c r="F211" s="3">
        <v>3</v>
      </c>
      <c r="G211" s="3"/>
      <c r="H211" s="3" t="s">
        <v>462</v>
      </c>
      <c r="I211" s="3" t="s">
        <v>50</v>
      </c>
      <c r="J211" s="9">
        <v>0</v>
      </c>
      <c r="K211" s="1"/>
      <c r="L211" s="1"/>
      <c r="M211" s="1"/>
      <c r="N211" s="1">
        <v>0</v>
      </c>
      <c r="O211" s="1">
        <v>0</v>
      </c>
      <c r="P211" s="1">
        <v>0</v>
      </c>
      <c r="Q211" s="1">
        <v>0</v>
      </c>
      <c r="R211" s="1">
        <v>56225</v>
      </c>
      <c r="S211" s="1">
        <v>31249</v>
      </c>
      <c r="T211" s="1">
        <f t="shared" si="48"/>
        <v>87474</v>
      </c>
      <c r="U211" s="1">
        <v>0</v>
      </c>
      <c r="V211" s="1">
        <v>13065</v>
      </c>
      <c r="W211" s="1">
        <f t="shared" si="49"/>
        <v>13065</v>
      </c>
      <c r="X211" s="1"/>
      <c r="Y211" s="1"/>
      <c r="Z211" s="1"/>
      <c r="AA211" s="1"/>
      <c r="AB211" s="1"/>
      <c r="AC211" s="1">
        <f>W211+X211+Y211+AA211+AB211+Z211</f>
        <v>13065</v>
      </c>
      <c r="AD211" s="1">
        <v>0</v>
      </c>
      <c r="AE211" s="1">
        <v>0</v>
      </c>
      <c r="AF211" s="1"/>
      <c r="AG211" s="1">
        <v>900000</v>
      </c>
      <c r="AH211" s="1">
        <v>0</v>
      </c>
      <c r="AI211" s="1">
        <v>0</v>
      </c>
      <c r="AJ211" s="1">
        <v>0</v>
      </c>
      <c r="AK211" s="1">
        <v>0</v>
      </c>
      <c r="AL211" s="1">
        <f t="shared" si="56"/>
        <v>900000</v>
      </c>
      <c r="AM211" s="1">
        <v>0</v>
      </c>
      <c r="AN211" s="10">
        <f t="shared" si="58"/>
        <v>1000539</v>
      </c>
      <c r="AO211" s="319"/>
      <c r="AP211" s="71"/>
      <c r="AQ211" s="338"/>
      <c r="AR211" s="315"/>
    </row>
    <row r="212" spans="1:44" s="5" customFormat="1">
      <c r="A212" s="152">
        <f t="shared" si="57"/>
        <v>197</v>
      </c>
      <c r="B212" s="153" t="s">
        <v>9</v>
      </c>
      <c r="C212" s="153"/>
      <c r="D212" s="162"/>
      <c r="E212" s="165" t="s">
        <v>289</v>
      </c>
      <c r="F212" s="153">
        <v>5</v>
      </c>
      <c r="G212" s="153"/>
      <c r="H212" s="153" t="s">
        <v>124</v>
      </c>
      <c r="I212" s="153" t="s">
        <v>50</v>
      </c>
      <c r="J212" s="156"/>
      <c r="K212" s="156"/>
      <c r="L212" s="156"/>
      <c r="M212" s="156"/>
      <c r="N212" s="156"/>
      <c r="O212" s="156">
        <v>0</v>
      </c>
      <c r="P212" s="156">
        <v>0</v>
      </c>
      <c r="Q212" s="156">
        <v>0</v>
      </c>
      <c r="R212" s="156">
        <v>0</v>
      </c>
      <c r="S212" s="156">
        <v>0</v>
      </c>
      <c r="T212" s="156">
        <f t="shared" si="48"/>
        <v>0</v>
      </c>
      <c r="U212" s="156">
        <v>0</v>
      </c>
      <c r="V212" s="156">
        <v>0</v>
      </c>
      <c r="W212" s="156">
        <f t="shared" si="49"/>
        <v>0</v>
      </c>
      <c r="X212" s="156"/>
      <c r="Y212" s="156"/>
      <c r="Z212" s="156"/>
      <c r="AA212" s="156"/>
      <c r="AB212" s="156"/>
      <c r="AC212" s="156">
        <f t="shared" ref="AC212:AC218" si="60">SUM(W212:AB212)</f>
        <v>0</v>
      </c>
      <c r="AD212" s="156">
        <v>0</v>
      </c>
      <c r="AE212" s="156">
        <v>0</v>
      </c>
      <c r="AF212" s="156"/>
      <c r="AG212" s="156">
        <v>0</v>
      </c>
      <c r="AH212" s="156">
        <v>0</v>
      </c>
      <c r="AI212" s="156">
        <v>0</v>
      </c>
      <c r="AJ212" s="156">
        <v>0</v>
      </c>
      <c r="AK212" s="156">
        <v>0</v>
      </c>
      <c r="AL212" s="156">
        <f t="shared" si="56"/>
        <v>0</v>
      </c>
      <c r="AM212" s="156">
        <v>4430000</v>
      </c>
      <c r="AN212" s="158">
        <f t="shared" si="58"/>
        <v>4430000</v>
      </c>
      <c r="AO212" s="336"/>
      <c r="AP212" s="166"/>
      <c r="AQ212" s="352"/>
      <c r="AR212" s="318"/>
    </row>
    <row r="213" spans="1:44" s="5" customFormat="1">
      <c r="A213" s="2">
        <f t="shared" si="57"/>
        <v>198</v>
      </c>
      <c r="B213" s="3" t="s">
        <v>6</v>
      </c>
      <c r="C213" s="3">
        <v>207617</v>
      </c>
      <c r="E213" s="68" t="s">
        <v>271</v>
      </c>
      <c r="F213" s="3">
        <v>3</v>
      </c>
      <c r="G213" s="3"/>
      <c r="H213" s="3" t="s">
        <v>426</v>
      </c>
      <c r="I213" s="3" t="s">
        <v>50</v>
      </c>
      <c r="J213" s="1"/>
      <c r="K213" s="1"/>
      <c r="L213" s="1"/>
      <c r="M213" s="1"/>
      <c r="N213" s="1"/>
      <c r="O213" s="1">
        <v>0</v>
      </c>
      <c r="P213" s="1">
        <v>0</v>
      </c>
      <c r="Q213" s="1">
        <v>0</v>
      </c>
      <c r="R213" s="1">
        <v>826400</v>
      </c>
      <c r="S213" s="1">
        <v>0</v>
      </c>
      <c r="T213" s="1">
        <f t="shared" si="48"/>
        <v>826400</v>
      </c>
      <c r="U213" s="1">
        <v>0</v>
      </c>
      <c r="V213" s="1">
        <v>0</v>
      </c>
      <c r="W213" s="1">
        <f t="shared" si="49"/>
        <v>0</v>
      </c>
      <c r="X213" s="1"/>
      <c r="Y213" s="1"/>
      <c r="Z213" s="1"/>
      <c r="AA213" s="1"/>
      <c r="AB213" s="1"/>
      <c r="AC213" s="1">
        <f t="shared" si="60"/>
        <v>0</v>
      </c>
      <c r="AD213" s="1">
        <v>0</v>
      </c>
      <c r="AE213" s="1">
        <v>0</v>
      </c>
      <c r="AF213" s="1"/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f>SUM(AG213:AK213)</f>
        <v>0</v>
      </c>
      <c r="AM213" s="1">
        <v>0</v>
      </c>
      <c r="AN213" s="10">
        <f t="shared" si="58"/>
        <v>826400</v>
      </c>
      <c r="AO213" s="313"/>
      <c r="AP213" s="69"/>
      <c r="AQ213" s="366"/>
      <c r="AR213" s="315"/>
    </row>
    <row r="214" spans="1:44" s="5" customFormat="1">
      <c r="A214" s="152">
        <f t="shared" si="57"/>
        <v>199</v>
      </c>
      <c r="B214" s="153" t="s">
        <v>15</v>
      </c>
      <c r="C214" s="153">
        <v>207610</v>
      </c>
      <c r="D214" s="162"/>
      <c r="E214" s="165" t="s">
        <v>272</v>
      </c>
      <c r="F214" s="153">
        <v>3</v>
      </c>
      <c r="G214" s="153"/>
      <c r="H214" s="153" t="s">
        <v>126</v>
      </c>
      <c r="I214" s="153" t="s">
        <v>50</v>
      </c>
      <c r="J214" s="156"/>
      <c r="K214" s="156"/>
      <c r="L214" s="156"/>
      <c r="M214" s="156"/>
      <c r="N214" s="156"/>
      <c r="O214" s="156">
        <v>0</v>
      </c>
      <c r="P214" s="156">
        <v>329927</v>
      </c>
      <c r="Q214" s="156">
        <v>51853</v>
      </c>
      <c r="R214" s="156">
        <v>103127</v>
      </c>
      <c r="S214" s="156">
        <v>0</v>
      </c>
      <c r="T214" s="156">
        <f t="shared" si="48"/>
        <v>484907</v>
      </c>
      <c r="U214" s="156">
        <v>0</v>
      </c>
      <c r="V214" s="156">
        <v>0</v>
      </c>
      <c r="W214" s="156">
        <f t="shared" si="49"/>
        <v>0</v>
      </c>
      <c r="X214" s="156"/>
      <c r="Y214" s="156"/>
      <c r="Z214" s="156"/>
      <c r="AA214" s="156"/>
      <c r="AB214" s="156"/>
      <c r="AC214" s="156">
        <f t="shared" si="60"/>
        <v>0</v>
      </c>
      <c r="AD214" s="156">
        <v>0</v>
      </c>
      <c r="AE214" s="156">
        <v>0</v>
      </c>
      <c r="AF214" s="156"/>
      <c r="AG214" s="156">
        <v>0</v>
      </c>
      <c r="AH214" s="156">
        <v>0</v>
      </c>
      <c r="AI214" s="156">
        <v>0</v>
      </c>
      <c r="AJ214" s="156">
        <v>0</v>
      </c>
      <c r="AK214" s="156">
        <v>0</v>
      </c>
      <c r="AL214" s="156">
        <f>SUM(AG214:AK214)</f>
        <v>0</v>
      </c>
      <c r="AM214" s="156">
        <v>0</v>
      </c>
      <c r="AN214" s="158">
        <f t="shared" si="58"/>
        <v>484907</v>
      </c>
      <c r="AO214" s="336"/>
      <c r="AP214" s="166"/>
      <c r="AQ214" s="352"/>
      <c r="AR214" s="318"/>
    </row>
    <row r="215" spans="1:44" s="5" customFormat="1">
      <c r="A215" s="2">
        <f t="shared" si="57"/>
        <v>200</v>
      </c>
      <c r="B215" s="3" t="s">
        <v>15</v>
      </c>
      <c r="C215" s="3">
        <v>207170</v>
      </c>
      <c r="D215" s="3"/>
      <c r="E215" s="78" t="s">
        <v>109</v>
      </c>
      <c r="F215" s="3">
        <v>3</v>
      </c>
      <c r="G215" s="3"/>
      <c r="H215" s="3" t="s">
        <v>463</v>
      </c>
      <c r="I215" s="3" t="s">
        <v>50</v>
      </c>
      <c r="J215" s="9">
        <v>0</v>
      </c>
      <c r="K215" s="9"/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217967</v>
      </c>
      <c r="R215" s="1">
        <v>1397271</v>
      </c>
      <c r="S215" s="1">
        <v>293295</v>
      </c>
      <c r="T215" s="1">
        <f t="shared" si="48"/>
        <v>1908533</v>
      </c>
      <c r="U215" s="1">
        <v>3800000</v>
      </c>
      <c r="V215" s="1"/>
      <c r="W215" s="1">
        <f t="shared" si="49"/>
        <v>3800000</v>
      </c>
      <c r="X215" s="1"/>
      <c r="Y215" s="1"/>
      <c r="Z215" s="1"/>
      <c r="AA215" s="1"/>
      <c r="AB215" s="12"/>
      <c r="AC215" s="1">
        <f t="shared" si="60"/>
        <v>3800000</v>
      </c>
      <c r="AD215" s="1">
        <v>0</v>
      </c>
      <c r="AE215" s="1">
        <v>0</v>
      </c>
      <c r="AF215" s="1"/>
      <c r="AG215" s="1">
        <v>2500000</v>
      </c>
      <c r="AH215" s="1">
        <v>0</v>
      </c>
      <c r="AI215" s="1">
        <v>0</v>
      </c>
      <c r="AJ215" s="1">
        <v>0</v>
      </c>
      <c r="AK215" s="1">
        <v>0</v>
      </c>
      <c r="AL215" s="1">
        <f t="shared" si="56"/>
        <v>2500000</v>
      </c>
      <c r="AM215" s="1">
        <v>0</v>
      </c>
      <c r="AN215" s="10">
        <f t="shared" si="58"/>
        <v>8208533</v>
      </c>
      <c r="AO215" s="400"/>
      <c r="AP215" s="69"/>
      <c r="AQ215" s="366"/>
      <c r="AR215" s="315"/>
    </row>
    <row r="216" spans="1:44" s="5" customFormat="1">
      <c r="A216" s="152">
        <f t="shared" si="57"/>
        <v>201</v>
      </c>
      <c r="B216" s="153" t="s">
        <v>12</v>
      </c>
      <c r="C216" s="153">
        <v>207229</v>
      </c>
      <c r="D216" s="153"/>
      <c r="E216" s="160" t="s">
        <v>104</v>
      </c>
      <c r="F216" s="153">
        <v>3</v>
      </c>
      <c r="G216" s="153"/>
      <c r="H216" s="153" t="s">
        <v>125</v>
      </c>
      <c r="I216" s="153" t="s">
        <v>50</v>
      </c>
      <c r="J216" s="155">
        <v>479528</v>
      </c>
      <c r="K216" s="155">
        <v>468821</v>
      </c>
      <c r="L216" s="156">
        <v>196524</v>
      </c>
      <c r="M216" s="156">
        <v>85350</v>
      </c>
      <c r="N216" s="156">
        <v>172861</v>
      </c>
      <c r="O216" s="156">
        <v>242399</v>
      </c>
      <c r="P216" s="156">
        <v>237657</v>
      </c>
      <c r="Q216" s="156">
        <v>225803</v>
      </c>
      <c r="R216" s="156">
        <v>229409</v>
      </c>
      <c r="S216" s="156">
        <v>335737</v>
      </c>
      <c r="T216" s="156">
        <f t="shared" si="48"/>
        <v>2674089</v>
      </c>
      <c r="U216" s="156">
        <v>250000</v>
      </c>
      <c r="V216" s="156">
        <v>1327</v>
      </c>
      <c r="W216" s="156">
        <f t="shared" si="49"/>
        <v>251327</v>
      </c>
      <c r="X216" s="156"/>
      <c r="Y216" s="156"/>
      <c r="Z216" s="156"/>
      <c r="AA216" s="156"/>
      <c r="AB216" s="156"/>
      <c r="AC216" s="156">
        <f t="shared" si="60"/>
        <v>251327</v>
      </c>
      <c r="AD216" s="156">
        <v>0</v>
      </c>
      <c r="AE216" s="156">
        <v>0</v>
      </c>
      <c r="AF216" s="162"/>
      <c r="AG216" s="156">
        <v>250000</v>
      </c>
      <c r="AH216" s="156">
        <v>250000</v>
      </c>
      <c r="AI216" s="156">
        <v>250000</v>
      </c>
      <c r="AJ216" s="156">
        <v>250000</v>
      </c>
      <c r="AK216" s="156">
        <v>250000</v>
      </c>
      <c r="AL216" s="156">
        <f t="shared" si="56"/>
        <v>1250000</v>
      </c>
      <c r="AM216" s="156">
        <v>1000000</v>
      </c>
      <c r="AN216" s="158">
        <f t="shared" si="58"/>
        <v>5175416</v>
      </c>
      <c r="AO216" s="336"/>
      <c r="AP216" s="166"/>
      <c r="AQ216" s="352"/>
      <c r="AR216" s="318"/>
    </row>
    <row r="217" spans="1:44" s="5" customFormat="1">
      <c r="A217" s="2">
        <f t="shared" si="57"/>
        <v>202</v>
      </c>
      <c r="B217" s="3" t="s">
        <v>12</v>
      </c>
      <c r="C217" s="3">
        <v>207138</v>
      </c>
      <c r="D217" s="3"/>
      <c r="E217" s="4" t="s">
        <v>110</v>
      </c>
      <c r="F217" s="3">
        <v>1</v>
      </c>
      <c r="G217" s="3"/>
      <c r="H217" s="3" t="s">
        <v>125</v>
      </c>
      <c r="I217" s="3" t="s">
        <v>50</v>
      </c>
      <c r="J217" s="9">
        <v>1125126</v>
      </c>
      <c r="K217" s="9">
        <v>171618</v>
      </c>
      <c r="L217" s="1">
        <v>213466</v>
      </c>
      <c r="M217" s="1">
        <v>488549</v>
      </c>
      <c r="N217" s="1">
        <v>221710</v>
      </c>
      <c r="O217" s="1">
        <v>35460</v>
      </c>
      <c r="P217" s="1">
        <v>943665</v>
      </c>
      <c r="Q217" s="1">
        <v>115298</v>
      </c>
      <c r="R217" s="1">
        <v>93393</v>
      </c>
      <c r="S217" s="1">
        <v>566110</v>
      </c>
      <c r="T217" s="1">
        <f t="shared" si="48"/>
        <v>3974395</v>
      </c>
      <c r="U217" s="1">
        <v>380000</v>
      </c>
      <c r="V217" s="1">
        <v>533776</v>
      </c>
      <c r="W217" s="1">
        <f t="shared" si="49"/>
        <v>913776</v>
      </c>
      <c r="X217" s="1"/>
      <c r="Y217" s="1"/>
      <c r="Z217" s="1"/>
      <c r="AA217" s="1"/>
      <c r="AB217" s="1"/>
      <c r="AC217" s="1">
        <f t="shared" si="60"/>
        <v>913776</v>
      </c>
      <c r="AD217" s="1">
        <v>0</v>
      </c>
      <c r="AE217" s="1">
        <v>0</v>
      </c>
      <c r="AG217" s="1">
        <v>370000</v>
      </c>
      <c r="AH217" s="1">
        <v>245000</v>
      </c>
      <c r="AI217" s="1">
        <v>500000</v>
      </c>
      <c r="AJ217" s="1">
        <v>0</v>
      </c>
      <c r="AK217" s="1">
        <v>0</v>
      </c>
      <c r="AL217" s="1">
        <f t="shared" si="56"/>
        <v>1115000</v>
      </c>
      <c r="AM217" s="1">
        <v>2900000</v>
      </c>
      <c r="AN217" s="10">
        <f t="shared" si="58"/>
        <v>8903171</v>
      </c>
      <c r="AO217" s="400"/>
      <c r="AP217" s="69"/>
      <c r="AQ217" s="350"/>
      <c r="AR217" s="315"/>
    </row>
    <row r="218" spans="1:44" s="5" customFormat="1">
      <c r="A218" s="152">
        <f t="shared" si="57"/>
        <v>203</v>
      </c>
      <c r="B218" s="153" t="s">
        <v>12</v>
      </c>
      <c r="C218" s="153">
        <v>207609</v>
      </c>
      <c r="D218" s="162"/>
      <c r="E218" s="165" t="s">
        <v>273</v>
      </c>
      <c r="F218" s="153">
        <v>1</v>
      </c>
      <c r="G218" s="153"/>
      <c r="H218" s="153" t="s">
        <v>427</v>
      </c>
      <c r="I218" s="153" t="s">
        <v>50</v>
      </c>
      <c r="J218" s="156"/>
      <c r="K218" s="156"/>
      <c r="L218" s="156"/>
      <c r="M218" s="156"/>
      <c r="N218" s="156"/>
      <c r="O218" s="156">
        <v>0</v>
      </c>
      <c r="P218" s="156">
        <v>250133</v>
      </c>
      <c r="Q218" s="156">
        <v>356864</v>
      </c>
      <c r="R218" s="156">
        <v>0</v>
      </c>
      <c r="S218" s="156">
        <v>0</v>
      </c>
      <c r="T218" s="156">
        <f t="shared" si="48"/>
        <v>606997</v>
      </c>
      <c r="U218" s="156">
        <v>0</v>
      </c>
      <c r="V218" s="156">
        <v>0</v>
      </c>
      <c r="W218" s="156">
        <f t="shared" si="49"/>
        <v>0</v>
      </c>
      <c r="X218" s="156"/>
      <c r="Y218" s="156"/>
      <c r="Z218" s="156"/>
      <c r="AA218" s="156"/>
      <c r="AB218" s="156"/>
      <c r="AC218" s="156">
        <f t="shared" si="60"/>
        <v>0</v>
      </c>
      <c r="AD218" s="156">
        <v>0</v>
      </c>
      <c r="AE218" s="156">
        <v>0</v>
      </c>
      <c r="AF218" s="156"/>
      <c r="AG218" s="156">
        <v>0</v>
      </c>
      <c r="AH218" s="156">
        <v>0</v>
      </c>
      <c r="AI218" s="156">
        <v>0</v>
      </c>
      <c r="AJ218" s="156">
        <v>0</v>
      </c>
      <c r="AK218" s="156">
        <v>0</v>
      </c>
      <c r="AL218" s="156">
        <f>SUM(AG218:AK218)</f>
        <v>0</v>
      </c>
      <c r="AM218" s="156">
        <v>0</v>
      </c>
      <c r="AN218" s="158">
        <f t="shared" si="58"/>
        <v>606997</v>
      </c>
      <c r="AO218" s="336"/>
      <c r="AP218" s="166"/>
      <c r="AQ218" s="352"/>
      <c r="AR218" s="318"/>
    </row>
    <row r="219" spans="1:44" s="5" customFormat="1">
      <c r="A219" s="2">
        <f t="shared" si="57"/>
        <v>204</v>
      </c>
      <c r="B219" s="3" t="s">
        <v>12</v>
      </c>
      <c r="C219" s="3">
        <v>207094</v>
      </c>
      <c r="D219" s="3"/>
      <c r="E219" s="4" t="s">
        <v>112</v>
      </c>
      <c r="F219" s="3">
        <v>3</v>
      </c>
      <c r="G219" s="3"/>
      <c r="H219" s="3" t="s">
        <v>428</v>
      </c>
      <c r="I219" s="3" t="s">
        <v>50</v>
      </c>
      <c r="J219" s="9">
        <v>523350</v>
      </c>
      <c r="K219" s="9">
        <v>127468</v>
      </c>
      <c r="L219" s="1">
        <v>10190</v>
      </c>
      <c r="M219" s="1">
        <v>56792</v>
      </c>
      <c r="N219" s="1">
        <v>283756</v>
      </c>
      <c r="O219" s="1">
        <v>951690</v>
      </c>
      <c r="P219" s="1">
        <v>483900</v>
      </c>
      <c r="Q219" s="1">
        <v>457779</v>
      </c>
      <c r="R219" s="1">
        <v>575264</v>
      </c>
      <c r="S219" s="1">
        <v>509225</v>
      </c>
      <c r="T219" s="1">
        <f t="shared" si="48"/>
        <v>3979414</v>
      </c>
      <c r="U219" s="1">
        <v>250000</v>
      </c>
      <c r="V219" s="1">
        <v>283522</v>
      </c>
      <c r="W219" s="1">
        <f t="shared" si="49"/>
        <v>533522</v>
      </c>
      <c r="X219" s="1"/>
      <c r="Y219" s="1"/>
      <c r="Z219" s="1"/>
      <c r="AA219" s="1"/>
      <c r="AB219" s="1"/>
      <c r="AC219" s="1">
        <f t="shared" ref="AC219:AC230" si="61">SUM(W219:AB219)</f>
        <v>533522</v>
      </c>
      <c r="AD219" s="1">
        <v>0</v>
      </c>
      <c r="AE219" s="1">
        <v>0</v>
      </c>
      <c r="AF219" s="1"/>
      <c r="AG219" s="1">
        <v>500000</v>
      </c>
      <c r="AH219" s="1">
        <v>500000</v>
      </c>
      <c r="AI219" s="1">
        <v>500000</v>
      </c>
      <c r="AJ219" s="1">
        <v>500000</v>
      </c>
      <c r="AK219" s="1">
        <v>500000</v>
      </c>
      <c r="AL219" s="1">
        <f t="shared" si="56"/>
        <v>2500000</v>
      </c>
      <c r="AM219" s="1">
        <v>1000000</v>
      </c>
      <c r="AN219" s="10">
        <f t="shared" si="58"/>
        <v>8012936</v>
      </c>
      <c r="AO219" s="400"/>
      <c r="AP219" s="69"/>
      <c r="AQ219" s="366"/>
      <c r="AR219" s="315"/>
    </row>
    <row r="220" spans="1:44" s="5" customFormat="1">
      <c r="A220" s="152">
        <f t="shared" si="57"/>
        <v>205</v>
      </c>
      <c r="B220" s="153" t="s">
        <v>9</v>
      </c>
      <c r="C220" s="153">
        <v>207193</v>
      </c>
      <c r="D220" s="153"/>
      <c r="E220" s="160" t="s">
        <v>373</v>
      </c>
      <c r="F220" s="153">
        <v>5</v>
      </c>
      <c r="G220" s="153"/>
      <c r="H220" s="153" t="s">
        <v>309</v>
      </c>
      <c r="I220" s="153" t="s">
        <v>50</v>
      </c>
      <c r="J220" s="155">
        <v>0</v>
      </c>
      <c r="K220" s="155">
        <v>39031</v>
      </c>
      <c r="L220" s="156">
        <v>2491114</v>
      </c>
      <c r="M220" s="156">
        <v>249191</v>
      </c>
      <c r="N220" s="156">
        <v>288202</v>
      </c>
      <c r="O220" s="156">
        <v>19465</v>
      </c>
      <c r="P220" s="156">
        <v>82460</v>
      </c>
      <c r="Q220" s="156">
        <v>7936</v>
      </c>
      <c r="R220" s="156">
        <v>45477</v>
      </c>
      <c r="S220" s="156">
        <v>131874</v>
      </c>
      <c r="T220" s="156">
        <f t="shared" si="48"/>
        <v>3354750</v>
      </c>
      <c r="U220" s="156">
        <v>0</v>
      </c>
      <c r="V220" s="156">
        <v>179607</v>
      </c>
      <c r="W220" s="156">
        <f t="shared" si="49"/>
        <v>179607</v>
      </c>
      <c r="X220" s="156"/>
      <c r="Y220" s="156"/>
      <c r="Z220" s="156"/>
      <c r="AA220" s="156"/>
      <c r="AB220" s="156"/>
      <c r="AC220" s="156">
        <f t="shared" si="61"/>
        <v>179607</v>
      </c>
      <c r="AD220" s="156">
        <v>0</v>
      </c>
      <c r="AE220" s="156">
        <v>0</v>
      </c>
      <c r="AF220" s="156"/>
      <c r="AG220" s="156">
        <v>0</v>
      </c>
      <c r="AH220" s="156">
        <v>0</v>
      </c>
      <c r="AI220" s="156">
        <v>0</v>
      </c>
      <c r="AJ220" s="156">
        <v>0</v>
      </c>
      <c r="AK220" s="156">
        <v>0</v>
      </c>
      <c r="AL220" s="156">
        <f t="shared" si="56"/>
        <v>0</v>
      </c>
      <c r="AM220" s="156">
        <v>6960000</v>
      </c>
      <c r="AN220" s="158">
        <f t="shared" si="58"/>
        <v>10494357</v>
      </c>
      <c r="AO220" s="336"/>
      <c r="AP220" s="166"/>
      <c r="AQ220" s="352"/>
      <c r="AR220" s="318"/>
    </row>
    <row r="221" spans="1:44" s="5" customFormat="1">
      <c r="A221" s="2">
        <f t="shared" si="57"/>
        <v>206</v>
      </c>
      <c r="B221" s="3" t="s">
        <v>12</v>
      </c>
      <c r="C221" s="3">
        <v>207086</v>
      </c>
      <c r="D221" s="3"/>
      <c r="E221" s="53" t="s">
        <v>106</v>
      </c>
      <c r="F221" s="3">
        <v>5</v>
      </c>
      <c r="G221" s="3"/>
      <c r="H221" s="3" t="s">
        <v>310</v>
      </c>
      <c r="I221" s="3" t="s">
        <v>50</v>
      </c>
      <c r="J221" s="9">
        <v>1551168</v>
      </c>
      <c r="K221" s="9">
        <v>51028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f t="shared" si="48"/>
        <v>1602196</v>
      </c>
      <c r="U221" s="1">
        <v>0</v>
      </c>
      <c r="V221" s="1">
        <v>645414</v>
      </c>
      <c r="W221" s="1">
        <f t="shared" si="49"/>
        <v>645414</v>
      </c>
      <c r="X221" s="1"/>
      <c r="Y221" s="1"/>
      <c r="Z221" s="1"/>
      <c r="AA221" s="1"/>
      <c r="AB221" s="1"/>
      <c r="AC221" s="1">
        <f t="shared" si="61"/>
        <v>645414</v>
      </c>
      <c r="AD221" s="1">
        <v>0</v>
      </c>
      <c r="AE221" s="1">
        <v>0</v>
      </c>
      <c r="AF221" s="1"/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f t="shared" ref="AL221:AL227" si="62">SUM(AG221:AK221)</f>
        <v>0</v>
      </c>
      <c r="AM221" s="1">
        <v>0</v>
      </c>
      <c r="AN221" s="10">
        <f t="shared" si="58"/>
        <v>2247610</v>
      </c>
      <c r="AO221" s="313"/>
      <c r="AP221" s="69"/>
      <c r="AQ221" s="366"/>
      <c r="AR221" s="412"/>
    </row>
    <row r="222" spans="1:44" s="5" customFormat="1">
      <c r="A222" s="152">
        <f t="shared" si="57"/>
        <v>207</v>
      </c>
      <c r="B222" s="153" t="s">
        <v>12</v>
      </c>
      <c r="C222" s="153">
        <v>207268</v>
      </c>
      <c r="D222" s="153"/>
      <c r="E222" s="154" t="s">
        <v>113</v>
      </c>
      <c r="F222" s="153">
        <v>1</v>
      </c>
      <c r="G222" s="153"/>
      <c r="H222" s="153" t="s">
        <v>125</v>
      </c>
      <c r="I222" s="153" t="s">
        <v>50</v>
      </c>
      <c r="J222" s="155">
        <v>837185</v>
      </c>
      <c r="K222" s="155">
        <v>429675</v>
      </c>
      <c r="L222" s="156">
        <v>287247</v>
      </c>
      <c r="M222" s="156">
        <v>248580</v>
      </c>
      <c r="N222" s="156">
        <v>78439</v>
      </c>
      <c r="O222" s="156">
        <v>1159839</v>
      </c>
      <c r="P222" s="156">
        <v>1551050</v>
      </c>
      <c r="Q222" s="156">
        <v>661203</v>
      </c>
      <c r="R222" s="156">
        <v>163138</v>
      </c>
      <c r="S222" s="156">
        <v>394560</v>
      </c>
      <c r="T222" s="156">
        <f t="shared" si="48"/>
        <v>5810916</v>
      </c>
      <c r="U222" s="156">
        <v>180600</v>
      </c>
      <c r="V222" s="156">
        <v>306069</v>
      </c>
      <c r="W222" s="156">
        <f t="shared" si="49"/>
        <v>486669</v>
      </c>
      <c r="X222" s="156"/>
      <c r="Y222" s="156"/>
      <c r="Z222" s="156"/>
      <c r="AA222" s="156"/>
      <c r="AB222" s="156"/>
      <c r="AC222" s="156">
        <f t="shared" si="61"/>
        <v>486669</v>
      </c>
      <c r="AD222" s="156">
        <v>0</v>
      </c>
      <c r="AE222" s="156">
        <v>0</v>
      </c>
      <c r="AF222" s="156"/>
      <c r="AG222" s="156">
        <v>90000</v>
      </c>
      <c r="AH222" s="156">
        <v>0</v>
      </c>
      <c r="AI222" s="156">
        <v>0</v>
      </c>
      <c r="AJ222" s="156">
        <v>0</v>
      </c>
      <c r="AK222" s="156">
        <v>0</v>
      </c>
      <c r="AL222" s="156">
        <f t="shared" si="62"/>
        <v>90000</v>
      </c>
      <c r="AM222" s="156">
        <v>0</v>
      </c>
      <c r="AN222" s="158">
        <f t="shared" si="58"/>
        <v>6387585</v>
      </c>
      <c r="AO222" s="403"/>
      <c r="AP222" s="166"/>
      <c r="AQ222" s="337"/>
      <c r="AR222" s="318"/>
    </row>
    <row r="223" spans="1:44" s="5" customFormat="1">
      <c r="A223" s="2">
        <f t="shared" ref="A223:A228" si="63">+A222+1</f>
        <v>208</v>
      </c>
      <c r="B223" s="3" t="s">
        <v>23</v>
      </c>
      <c r="C223" s="3">
        <v>207426</v>
      </c>
      <c r="D223" s="3"/>
      <c r="E223" s="4" t="s">
        <v>105</v>
      </c>
      <c r="F223" s="3">
        <v>3</v>
      </c>
      <c r="G223" s="3"/>
      <c r="H223" s="3" t="s">
        <v>124</v>
      </c>
      <c r="I223" s="3" t="s">
        <v>50</v>
      </c>
      <c r="J223" s="9">
        <v>250</v>
      </c>
      <c r="K223" s="9">
        <v>250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f t="shared" si="48"/>
        <v>500</v>
      </c>
      <c r="U223" s="1">
        <v>0</v>
      </c>
      <c r="V223" s="1">
        <v>0</v>
      </c>
      <c r="W223" s="1">
        <f t="shared" si="49"/>
        <v>0</v>
      </c>
      <c r="X223" s="1"/>
      <c r="Y223" s="1"/>
      <c r="Z223" s="1"/>
      <c r="AA223" s="1"/>
      <c r="AB223" s="1"/>
      <c r="AC223" s="1">
        <f t="shared" si="61"/>
        <v>0</v>
      </c>
      <c r="AD223" s="1">
        <v>0</v>
      </c>
      <c r="AE223" s="1">
        <v>0</v>
      </c>
      <c r="AF223" s="1"/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f t="shared" si="62"/>
        <v>0</v>
      </c>
      <c r="AM223" s="1">
        <v>300000</v>
      </c>
      <c r="AN223" s="10">
        <f t="shared" si="58"/>
        <v>300500</v>
      </c>
      <c r="AO223" s="313"/>
      <c r="AP223" s="69"/>
      <c r="AQ223" s="366"/>
      <c r="AR223" s="315"/>
    </row>
    <row r="224" spans="1:44" s="5" customFormat="1">
      <c r="A224" s="152">
        <f t="shared" si="63"/>
        <v>209</v>
      </c>
      <c r="B224" s="153" t="s">
        <v>12</v>
      </c>
      <c r="C224" s="153">
        <v>207149</v>
      </c>
      <c r="D224" s="153"/>
      <c r="E224" s="176" t="s">
        <v>107</v>
      </c>
      <c r="F224" s="153" t="s">
        <v>63</v>
      </c>
      <c r="G224" s="153"/>
      <c r="H224" s="153" t="s">
        <v>125</v>
      </c>
      <c r="I224" s="153" t="s">
        <v>50</v>
      </c>
      <c r="J224" s="155">
        <v>678714</v>
      </c>
      <c r="K224" s="155">
        <v>79716</v>
      </c>
      <c r="L224" s="156">
        <v>232330</v>
      </c>
      <c r="M224" s="156">
        <v>597002</v>
      </c>
      <c r="N224" s="156">
        <v>760980</v>
      </c>
      <c r="O224" s="156">
        <v>611615</v>
      </c>
      <c r="P224" s="156">
        <v>562164</v>
      </c>
      <c r="Q224" s="156">
        <v>256663</v>
      </c>
      <c r="R224" s="156">
        <v>302838</v>
      </c>
      <c r="S224" s="156">
        <v>385</v>
      </c>
      <c r="T224" s="156">
        <f t="shared" si="48"/>
        <v>4082407</v>
      </c>
      <c r="U224" s="156">
        <v>130000</v>
      </c>
      <c r="V224" s="156">
        <v>404081</v>
      </c>
      <c r="W224" s="156">
        <f t="shared" si="49"/>
        <v>534081</v>
      </c>
      <c r="X224" s="156"/>
      <c r="Y224" s="156"/>
      <c r="Z224" s="156"/>
      <c r="AA224" s="156"/>
      <c r="AB224" s="156"/>
      <c r="AC224" s="156">
        <f t="shared" si="61"/>
        <v>534081</v>
      </c>
      <c r="AD224" s="156">
        <v>0</v>
      </c>
      <c r="AE224" s="156">
        <v>0</v>
      </c>
      <c r="AF224" s="156"/>
      <c r="AG224" s="156">
        <v>130000</v>
      </c>
      <c r="AH224" s="156">
        <v>130000</v>
      </c>
      <c r="AI224" s="156">
        <v>130000</v>
      </c>
      <c r="AJ224" s="156">
        <v>130000</v>
      </c>
      <c r="AK224" s="156">
        <v>130000</v>
      </c>
      <c r="AL224" s="156">
        <f t="shared" si="62"/>
        <v>650000</v>
      </c>
      <c r="AM224" s="156">
        <v>710000</v>
      </c>
      <c r="AN224" s="158">
        <f t="shared" si="58"/>
        <v>5976488</v>
      </c>
      <c r="AO224" s="336"/>
      <c r="AP224" s="166"/>
      <c r="AQ224" s="337"/>
      <c r="AR224" s="318"/>
    </row>
    <row r="225" spans="1:44" s="5" customFormat="1">
      <c r="A225" s="2">
        <f t="shared" si="63"/>
        <v>210</v>
      </c>
      <c r="B225" s="3"/>
      <c r="C225" s="3" t="s">
        <v>477</v>
      </c>
      <c r="D225" s="3"/>
      <c r="E225" s="4" t="s">
        <v>489</v>
      </c>
      <c r="F225" s="3"/>
      <c r="G225" s="3"/>
      <c r="H225" s="3" t="s">
        <v>124</v>
      </c>
      <c r="I225" s="3" t="s">
        <v>50</v>
      </c>
      <c r="J225" s="9"/>
      <c r="K225" s="9"/>
      <c r="L225" s="1"/>
      <c r="M225" s="1"/>
      <c r="N225" s="1"/>
      <c r="O225" s="1"/>
      <c r="P225" s="1"/>
      <c r="Q225" s="1"/>
      <c r="R225" s="1"/>
      <c r="S225" s="1">
        <v>0</v>
      </c>
      <c r="T225" s="1">
        <f t="shared" si="48"/>
        <v>0</v>
      </c>
      <c r="U225" s="1">
        <v>0</v>
      </c>
      <c r="V225" s="1">
        <v>0</v>
      </c>
      <c r="W225" s="1">
        <f t="shared" si="49"/>
        <v>0</v>
      </c>
      <c r="X225" s="1"/>
      <c r="Y225" s="1"/>
      <c r="Z225" s="1"/>
      <c r="AA225" s="1"/>
      <c r="AB225" s="1"/>
      <c r="AC225" s="6">
        <f t="shared" si="61"/>
        <v>0</v>
      </c>
      <c r="AD225" s="1">
        <v>0</v>
      </c>
      <c r="AE225" s="1">
        <v>0</v>
      </c>
      <c r="AF225" s="1"/>
      <c r="AG225" s="1">
        <v>200000</v>
      </c>
      <c r="AH225" s="1">
        <v>2100000</v>
      </c>
      <c r="AI225" s="1">
        <v>0</v>
      </c>
      <c r="AJ225" s="1">
        <v>0</v>
      </c>
      <c r="AK225" s="1">
        <v>0</v>
      </c>
      <c r="AL225" s="1">
        <f t="shared" si="62"/>
        <v>2300000</v>
      </c>
      <c r="AM225" s="1">
        <v>0</v>
      </c>
      <c r="AN225" s="10">
        <f t="shared" si="58"/>
        <v>2300000</v>
      </c>
      <c r="AO225" s="313"/>
      <c r="AP225" s="69"/>
      <c r="AQ225" s="350"/>
      <c r="AR225" s="315"/>
    </row>
    <row r="226" spans="1:44" s="5" customFormat="1">
      <c r="A226" s="152">
        <f t="shared" si="63"/>
        <v>211</v>
      </c>
      <c r="B226" s="153" t="s">
        <v>27</v>
      </c>
      <c r="C226" s="153">
        <v>207183</v>
      </c>
      <c r="D226" s="153"/>
      <c r="E226" s="160" t="s">
        <v>520</v>
      </c>
      <c r="F226" s="153">
        <v>5</v>
      </c>
      <c r="G226" s="153"/>
      <c r="H226" s="153" t="s">
        <v>124</v>
      </c>
      <c r="I226" s="153" t="s">
        <v>50</v>
      </c>
      <c r="J226" s="155">
        <v>0</v>
      </c>
      <c r="K226" s="155"/>
      <c r="L226" s="156">
        <v>72350</v>
      </c>
      <c r="M226" s="156">
        <v>119076</v>
      </c>
      <c r="N226" s="156">
        <v>11669</v>
      </c>
      <c r="O226" s="156">
        <v>12050</v>
      </c>
      <c r="P226" s="156">
        <v>28144</v>
      </c>
      <c r="Q226" s="156">
        <v>10835</v>
      </c>
      <c r="R226" s="156">
        <v>0</v>
      </c>
      <c r="S226" s="156">
        <v>0</v>
      </c>
      <c r="T226" s="156">
        <f t="shared" si="48"/>
        <v>254124</v>
      </c>
      <c r="U226" s="156">
        <v>0</v>
      </c>
      <c r="V226" s="156">
        <v>0</v>
      </c>
      <c r="W226" s="156">
        <f t="shared" si="49"/>
        <v>0</v>
      </c>
      <c r="X226" s="156"/>
      <c r="Y226" s="156"/>
      <c r="Z226" s="156"/>
      <c r="AA226" s="156"/>
      <c r="AB226" s="159"/>
      <c r="AC226" s="156">
        <f t="shared" si="61"/>
        <v>0</v>
      </c>
      <c r="AD226" s="156">
        <v>0</v>
      </c>
      <c r="AE226" s="156">
        <v>0</v>
      </c>
      <c r="AF226" s="156"/>
      <c r="AG226" s="156">
        <v>0</v>
      </c>
      <c r="AH226" s="156">
        <v>150000</v>
      </c>
      <c r="AI226" s="156">
        <v>1100000</v>
      </c>
      <c r="AJ226" s="156">
        <v>0</v>
      </c>
      <c r="AK226" s="156">
        <v>0</v>
      </c>
      <c r="AL226" s="156">
        <f t="shared" si="62"/>
        <v>1250000</v>
      </c>
      <c r="AM226" s="156">
        <v>0</v>
      </c>
      <c r="AN226" s="158">
        <f t="shared" si="58"/>
        <v>1504124</v>
      </c>
      <c r="AO226" s="336"/>
      <c r="AP226" s="166"/>
      <c r="AQ226" s="352"/>
      <c r="AR226" s="318"/>
    </row>
    <row r="227" spans="1:44" s="5" customFormat="1">
      <c r="A227" s="2">
        <f t="shared" si="63"/>
        <v>212</v>
      </c>
      <c r="B227" s="3" t="s">
        <v>27</v>
      </c>
      <c r="C227" s="3">
        <v>207315</v>
      </c>
      <c r="D227" s="3"/>
      <c r="E227" s="4" t="s">
        <v>519</v>
      </c>
      <c r="F227" s="3">
        <v>3</v>
      </c>
      <c r="G227" s="3"/>
      <c r="H227" s="3" t="s">
        <v>523</v>
      </c>
      <c r="I227" s="3" t="s">
        <v>50</v>
      </c>
      <c r="J227" s="9"/>
      <c r="K227" s="9"/>
      <c r="L227" s="1"/>
      <c r="M227" s="1"/>
      <c r="N227" s="1">
        <v>0</v>
      </c>
      <c r="O227" s="1">
        <v>0</v>
      </c>
      <c r="P227" s="1">
        <v>4508678</v>
      </c>
      <c r="Q227" s="1">
        <v>2505751</v>
      </c>
      <c r="R227" s="1">
        <v>838914</v>
      </c>
      <c r="S227" s="1">
        <v>0</v>
      </c>
      <c r="T227" s="1">
        <f t="shared" si="48"/>
        <v>7853343</v>
      </c>
      <c r="U227" s="1">
        <v>0</v>
      </c>
      <c r="V227" s="1">
        <v>0</v>
      </c>
      <c r="W227" s="1">
        <f t="shared" si="49"/>
        <v>0</v>
      </c>
      <c r="X227" s="1"/>
      <c r="Y227" s="1"/>
      <c r="Z227" s="1"/>
      <c r="AA227" s="1"/>
      <c r="AB227" s="1"/>
      <c r="AC227" s="1">
        <f t="shared" si="61"/>
        <v>0</v>
      </c>
      <c r="AD227" s="1">
        <v>0</v>
      </c>
      <c r="AE227" s="1">
        <v>0</v>
      </c>
      <c r="AF227" s="1"/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f t="shared" si="62"/>
        <v>0</v>
      </c>
      <c r="AM227" s="1">
        <v>0</v>
      </c>
      <c r="AN227" s="10">
        <f t="shared" si="58"/>
        <v>7853343</v>
      </c>
      <c r="AO227" s="313"/>
      <c r="AP227" s="69"/>
      <c r="AQ227" s="350"/>
      <c r="AR227" s="315"/>
    </row>
    <row r="228" spans="1:44" s="5" customFormat="1">
      <c r="A228" s="152">
        <f t="shared" si="63"/>
        <v>213</v>
      </c>
      <c r="B228" s="153" t="s">
        <v>12</v>
      </c>
      <c r="C228" s="153">
        <v>207274</v>
      </c>
      <c r="D228" s="153"/>
      <c r="E228" s="176" t="s">
        <v>111</v>
      </c>
      <c r="F228" s="153">
        <v>3</v>
      </c>
      <c r="G228" s="153"/>
      <c r="H228" s="153" t="s">
        <v>523</v>
      </c>
      <c r="I228" s="153" t="s">
        <v>50</v>
      </c>
      <c r="J228" s="155">
        <v>6324</v>
      </c>
      <c r="K228" s="155"/>
      <c r="L228" s="156">
        <v>0</v>
      </c>
      <c r="M228" s="156">
        <v>46382</v>
      </c>
      <c r="N228" s="156">
        <v>316008</v>
      </c>
      <c r="O228" s="156">
        <v>0</v>
      </c>
      <c r="P228" s="156">
        <v>0</v>
      </c>
      <c r="Q228" s="156">
        <v>92617</v>
      </c>
      <c r="R228" s="156">
        <v>78616</v>
      </c>
      <c r="S228" s="156">
        <v>3003</v>
      </c>
      <c r="T228" s="156">
        <f t="shared" si="48"/>
        <v>542950</v>
      </c>
      <c r="U228" s="156">
        <v>0</v>
      </c>
      <c r="V228" s="156">
        <v>0</v>
      </c>
      <c r="W228" s="156">
        <f t="shared" si="49"/>
        <v>0</v>
      </c>
      <c r="X228" s="156"/>
      <c r="Y228" s="156"/>
      <c r="Z228" s="156"/>
      <c r="AA228" s="156"/>
      <c r="AB228" s="159"/>
      <c r="AC228" s="156">
        <f t="shared" si="61"/>
        <v>0</v>
      </c>
      <c r="AD228" s="156">
        <v>0</v>
      </c>
      <c r="AE228" s="156">
        <v>0</v>
      </c>
      <c r="AF228" s="156"/>
      <c r="AG228" s="156">
        <v>0</v>
      </c>
      <c r="AH228" s="156">
        <v>0</v>
      </c>
      <c r="AI228" s="156">
        <v>0</v>
      </c>
      <c r="AJ228" s="156">
        <v>0</v>
      </c>
      <c r="AK228" s="156">
        <v>0</v>
      </c>
      <c r="AL228" s="156">
        <f>SUM(AG228:AK228)</f>
        <v>0</v>
      </c>
      <c r="AM228" s="156">
        <v>0</v>
      </c>
      <c r="AN228" s="158">
        <v>0</v>
      </c>
      <c r="AO228" s="403"/>
      <c r="AP228" s="166"/>
      <c r="AQ228" s="337"/>
      <c r="AR228" s="318"/>
    </row>
    <row r="229" spans="1:44" s="5" customFormat="1">
      <c r="A229" s="2">
        <f t="shared" ref="A229:A234" si="64">+A228+1</f>
        <v>214</v>
      </c>
      <c r="B229" s="3" t="s">
        <v>22</v>
      </c>
      <c r="C229" s="3">
        <v>207620</v>
      </c>
      <c r="D229" s="3"/>
      <c r="E229" s="78" t="s">
        <v>395</v>
      </c>
      <c r="F229" s="3" t="s">
        <v>438</v>
      </c>
      <c r="G229" s="3"/>
      <c r="H229" s="3" t="s">
        <v>124</v>
      </c>
      <c r="I229" s="3" t="s">
        <v>50</v>
      </c>
      <c r="J229" s="9"/>
      <c r="K229" s="9"/>
      <c r="L229" s="1"/>
      <c r="M229" s="1"/>
      <c r="N229" s="1"/>
      <c r="O229" s="1"/>
      <c r="P229" s="1"/>
      <c r="Q229" s="1"/>
      <c r="R229" s="1">
        <v>0</v>
      </c>
      <c r="S229" s="1">
        <v>0</v>
      </c>
      <c r="T229" s="1">
        <f t="shared" si="48"/>
        <v>0</v>
      </c>
      <c r="U229" s="1">
        <v>2075000</v>
      </c>
      <c r="V229" s="1">
        <v>0</v>
      </c>
      <c r="W229" s="1">
        <f t="shared" si="49"/>
        <v>2075000</v>
      </c>
      <c r="X229" s="1"/>
      <c r="Y229" s="1"/>
      <c r="Z229" s="1"/>
      <c r="AA229" s="1"/>
      <c r="AB229" s="1"/>
      <c r="AC229" s="1">
        <f t="shared" si="61"/>
        <v>2075000</v>
      </c>
      <c r="AD229" s="1">
        <v>0</v>
      </c>
      <c r="AE229" s="1">
        <v>0</v>
      </c>
      <c r="AF229" s="1"/>
      <c r="AG229" s="1">
        <v>600000</v>
      </c>
      <c r="AH229" s="1">
        <v>2000000</v>
      </c>
      <c r="AI229" s="1">
        <v>0</v>
      </c>
      <c r="AJ229" s="1">
        <v>0</v>
      </c>
      <c r="AK229" s="1">
        <v>0</v>
      </c>
      <c r="AL229" s="1">
        <f>SUM(AG229:AK229)</f>
        <v>2600000</v>
      </c>
      <c r="AM229" s="1">
        <v>0</v>
      </c>
      <c r="AN229" s="10">
        <f t="shared" si="58"/>
        <v>4675000</v>
      </c>
      <c r="AO229" s="319"/>
      <c r="AP229" s="69"/>
      <c r="AQ229" s="350"/>
      <c r="AR229" s="315"/>
    </row>
    <row r="230" spans="1:44" s="5" customFormat="1">
      <c r="A230" s="152">
        <f t="shared" si="64"/>
        <v>215</v>
      </c>
      <c r="B230" s="153" t="s">
        <v>6</v>
      </c>
      <c r="C230" s="153">
        <v>207621</v>
      </c>
      <c r="D230" s="153"/>
      <c r="E230" s="176" t="s">
        <v>396</v>
      </c>
      <c r="F230" s="153">
        <v>1</v>
      </c>
      <c r="G230" s="153"/>
      <c r="H230" s="153" t="s">
        <v>124</v>
      </c>
      <c r="I230" s="153" t="s">
        <v>50</v>
      </c>
      <c r="J230" s="155"/>
      <c r="K230" s="155"/>
      <c r="L230" s="156"/>
      <c r="M230" s="156"/>
      <c r="N230" s="156"/>
      <c r="O230" s="156"/>
      <c r="P230" s="156"/>
      <c r="Q230" s="156"/>
      <c r="R230" s="156">
        <v>191</v>
      </c>
      <c r="S230" s="156">
        <v>175591</v>
      </c>
      <c r="T230" s="156">
        <f t="shared" si="48"/>
        <v>175782</v>
      </c>
      <c r="U230" s="156">
        <v>0</v>
      </c>
      <c r="V230" s="156">
        <v>2582941</v>
      </c>
      <c r="W230" s="156">
        <f t="shared" si="49"/>
        <v>2582941</v>
      </c>
      <c r="X230" s="156"/>
      <c r="Y230" s="156"/>
      <c r="Z230" s="156"/>
      <c r="AA230" s="156"/>
      <c r="AB230" s="156"/>
      <c r="AC230" s="156">
        <f t="shared" si="61"/>
        <v>2582941</v>
      </c>
      <c r="AD230" s="156">
        <v>0</v>
      </c>
      <c r="AE230" s="156">
        <v>0</v>
      </c>
      <c r="AF230" s="156"/>
      <c r="AG230" s="156">
        <v>0</v>
      </c>
      <c r="AH230" s="156">
        <v>0</v>
      </c>
      <c r="AI230" s="156">
        <v>0</v>
      </c>
      <c r="AJ230" s="156">
        <v>0</v>
      </c>
      <c r="AK230" s="156">
        <v>0</v>
      </c>
      <c r="AL230" s="156">
        <f>SUM(AG230:AK230)</f>
        <v>0</v>
      </c>
      <c r="AM230" s="156">
        <v>0</v>
      </c>
      <c r="AN230" s="158">
        <f t="shared" si="58"/>
        <v>2758723</v>
      </c>
      <c r="AO230" s="413"/>
      <c r="AP230" s="414"/>
      <c r="AQ230" s="415"/>
      <c r="AR230" s="394"/>
    </row>
    <row r="231" spans="1:44">
      <c r="A231" s="2">
        <f t="shared" si="64"/>
        <v>216</v>
      </c>
      <c r="B231" s="3"/>
      <c r="C231" s="7"/>
      <c r="D231" s="7"/>
      <c r="E231" s="60" t="s">
        <v>60</v>
      </c>
      <c r="F231" s="61"/>
      <c r="G231" s="61"/>
      <c r="H231" s="62"/>
      <c r="I231" s="61"/>
      <c r="J231" s="63">
        <f t="shared" ref="J231:O231" si="65">SUM(J96:J230)</f>
        <v>10614782</v>
      </c>
      <c r="K231" s="63">
        <f t="shared" si="65"/>
        <v>7039622</v>
      </c>
      <c r="L231" s="63">
        <f t="shared" si="65"/>
        <v>10868316</v>
      </c>
      <c r="M231" s="63">
        <f t="shared" si="65"/>
        <v>19394722</v>
      </c>
      <c r="N231" s="63">
        <f t="shared" si="65"/>
        <v>14850903</v>
      </c>
      <c r="O231" s="63">
        <f t="shared" si="65"/>
        <v>14775357</v>
      </c>
      <c r="P231" s="63">
        <f>SUM(P95:P230)</f>
        <v>33421493</v>
      </c>
      <c r="Q231" s="63">
        <f>SUM(Q95:Q230)</f>
        <v>12609854</v>
      </c>
      <c r="R231" s="63">
        <f>SUM(R95:R230)</f>
        <v>14907971</v>
      </c>
      <c r="S231" s="63">
        <f>SUM(S95:S230)</f>
        <v>11198458</v>
      </c>
      <c r="T231" s="63">
        <f>SUM(T96:T230)</f>
        <v>149681478</v>
      </c>
      <c r="U231" s="63">
        <f>SUM(U95:U230)</f>
        <v>47082119</v>
      </c>
      <c r="V231" s="63">
        <f>SUM(V96:V230)</f>
        <v>94241796</v>
      </c>
      <c r="W231" s="63">
        <f t="shared" ref="W231:AE231" si="66">SUM(W95:W230)</f>
        <v>141323915</v>
      </c>
      <c r="X231" s="63">
        <f t="shared" si="66"/>
        <v>0</v>
      </c>
      <c r="Y231" s="63">
        <f t="shared" si="66"/>
        <v>0</v>
      </c>
      <c r="Z231" s="63">
        <f t="shared" si="66"/>
        <v>0</v>
      </c>
      <c r="AA231" s="63">
        <f t="shared" si="66"/>
        <v>0</v>
      </c>
      <c r="AB231" s="63">
        <f t="shared" si="66"/>
        <v>0</v>
      </c>
      <c r="AC231" s="63">
        <f t="shared" si="66"/>
        <v>141323915</v>
      </c>
      <c r="AD231" s="63">
        <f>SUM(AD95:AD230)</f>
        <v>0</v>
      </c>
      <c r="AE231" s="63">
        <f t="shared" si="66"/>
        <v>0</v>
      </c>
      <c r="AF231" s="63"/>
      <c r="AG231" s="63">
        <f t="shared" ref="AG231:AN231" si="67">SUM(AG95:AG230)</f>
        <v>50888400</v>
      </c>
      <c r="AH231" s="63">
        <f t="shared" si="67"/>
        <v>25002800</v>
      </c>
      <c r="AI231" s="63">
        <f t="shared" si="67"/>
        <v>33030000</v>
      </c>
      <c r="AJ231" s="63">
        <f t="shared" si="67"/>
        <v>20018986</v>
      </c>
      <c r="AK231" s="63">
        <f t="shared" si="67"/>
        <v>11275000</v>
      </c>
      <c r="AL231" s="63">
        <f t="shared" si="67"/>
        <v>140215186</v>
      </c>
      <c r="AM231" s="63">
        <f t="shared" si="67"/>
        <v>198729248</v>
      </c>
      <c r="AN231" s="65">
        <f t="shared" si="67"/>
        <v>629406877</v>
      </c>
      <c r="AO231" s="49"/>
      <c r="AP231" s="7"/>
      <c r="AQ231" s="49"/>
      <c r="AR231" s="50"/>
    </row>
    <row r="232" spans="1:44">
      <c r="A232" s="2">
        <f t="shared" si="64"/>
        <v>217</v>
      </c>
      <c r="B232" s="3"/>
      <c r="C232" s="3"/>
      <c r="D232" s="3"/>
      <c r="E232" s="78"/>
      <c r="F232" s="3"/>
      <c r="G232" s="3"/>
      <c r="H232" s="3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1"/>
      <c r="AP232" s="3"/>
      <c r="AQ232" s="11"/>
      <c r="AR232" s="12"/>
    </row>
    <row r="233" spans="1:44" ht="15.6">
      <c r="A233" s="2">
        <f t="shared" si="64"/>
        <v>218</v>
      </c>
      <c r="B233" s="3"/>
      <c r="C233" s="72"/>
      <c r="D233" s="73"/>
      <c r="E233" s="74" t="s">
        <v>51</v>
      </c>
      <c r="F233" s="92"/>
      <c r="G233" s="93"/>
      <c r="H233" s="5"/>
      <c r="I233" s="7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49"/>
      <c r="AP233" s="7"/>
      <c r="AQ233" s="49"/>
      <c r="AR233" s="50"/>
    </row>
    <row r="234" spans="1:44">
      <c r="A234" s="2">
        <f t="shared" si="64"/>
        <v>219</v>
      </c>
      <c r="B234" s="3"/>
      <c r="C234" s="94"/>
      <c r="D234" s="5"/>
      <c r="E234" s="5"/>
      <c r="F234" s="94"/>
      <c r="G234" s="5"/>
      <c r="H234" s="5"/>
      <c r="I234" s="94"/>
      <c r="L234" s="95"/>
      <c r="M234" s="95"/>
      <c r="N234" s="95"/>
      <c r="O234" s="95"/>
      <c r="P234" s="95"/>
      <c r="Q234" s="95"/>
      <c r="R234" s="95"/>
      <c r="S234" s="95"/>
      <c r="T234" s="95"/>
      <c r="V234" s="95"/>
      <c r="AC234" s="95"/>
      <c r="AD234" s="95"/>
      <c r="AE234" s="95"/>
      <c r="AL234" s="5"/>
      <c r="AO234" s="97"/>
      <c r="AP234" s="94"/>
      <c r="AQ234" s="97"/>
      <c r="AR234" s="94"/>
    </row>
    <row r="235" spans="1:44" s="5" customFormat="1">
      <c r="A235" s="2">
        <f t="shared" ref="A235:A248" si="68">+A234+1</f>
        <v>220</v>
      </c>
      <c r="B235" s="91" t="s">
        <v>5</v>
      </c>
      <c r="C235" s="91">
        <v>200939</v>
      </c>
      <c r="D235" s="91"/>
      <c r="E235" s="53" t="s">
        <v>375</v>
      </c>
      <c r="F235" s="3">
        <v>3</v>
      </c>
      <c r="G235" s="3"/>
      <c r="H235" s="3" t="s">
        <v>124</v>
      </c>
      <c r="I235" s="3" t="s">
        <v>50</v>
      </c>
      <c r="J235" s="9">
        <v>0</v>
      </c>
      <c r="K235" s="1"/>
      <c r="L235" s="1">
        <v>0</v>
      </c>
      <c r="M235" s="1">
        <v>0</v>
      </c>
      <c r="N235" s="1">
        <v>0</v>
      </c>
      <c r="O235" s="1"/>
      <c r="P235" s="1">
        <v>0</v>
      </c>
      <c r="Q235" s="1">
        <v>0</v>
      </c>
      <c r="R235" s="1">
        <v>0</v>
      </c>
      <c r="S235" s="1">
        <v>0</v>
      </c>
      <c r="T235" s="1">
        <f t="shared" ref="T235:T245" si="69">SUM(J235:S235)</f>
        <v>0</v>
      </c>
      <c r="U235" s="1">
        <v>0</v>
      </c>
      <c r="V235" s="1">
        <v>750000</v>
      </c>
      <c r="W235" s="1">
        <f t="shared" ref="W235:W247" si="70">U235+V235</f>
        <v>750000</v>
      </c>
      <c r="X235" s="1"/>
      <c r="Y235" s="1"/>
      <c r="Z235" s="1"/>
      <c r="AA235" s="1"/>
      <c r="AB235" s="1"/>
      <c r="AC235" s="1">
        <f>W235+X235+Y235+AA235+AB235+Z235</f>
        <v>750000</v>
      </c>
      <c r="AD235" s="1">
        <v>0</v>
      </c>
      <c r="AE235" s="1">
        <v>0</v>
      </c>
      <c r="AF235" s="1"/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f t="shared" ref="AL235:AL247" si="71">SUM(AG235:AK235)</f>
        <v>0</v>
      </c>
      <c r="AM235" s="1">
        <v>0</v>
      </c>
      <c r="AN235" s="10">
        <f t="shared" ref="AN235:AN247" si="72">+T235+AC235+AL235+AM235</f>
        <v>750000</v>
      </c>
      <c r="AO235" s="98"/>
      <c r="AP235" s="12"/>
      <c r="AQ235" s="99"/>
      <c r="AR235" s="12"/>
    </row>
    <row r="236" spans="1:44" s="5" customFormat="1">
      <c r="A236" s="152">
        <f t="shared" si="68"/>
        <v>221</v>
      </c>
      <c r="B236" s="153" t="s">
        <v>17</v>
      </c>
      <c r="C236" s="153">
        <v>200928</v>
      </c>
      <c r="D236" s="153"/>
      <c r="E236" s="160" t="s">
        <v>73</v>
      </c>
      <c r="F236" s="153">
        <v>1</v>
      </c>
      <c r="G236" s="153" t="s">
        <v>207</v>
      </c>
      <c r="H236" s="153" t="s">
        <v>126</v>
      </c>
      <c r="I236" s="153" t="s">
        <v>50</v>
      </c>
      <c r="J236" s="155">
        <v>25089</v>
      </c>
      <c r="K236" s="167">
        <v>21571</v>
      </c>
      <c r="L236" s="156">
        <v>2063048</v>
      </c>
      <c r="M236" s="156">
        <v>653347</v>
      </c>
      <c r="N236" s="156">
        <v>15079</v>
      </c>
      <c r="O236" s="156">
        <v>23967</v>
      </c>
      <c r="P236" s="156">
        <v>9559</v>
      </c>
      <c r="Q236" s="156">
        <v>11017</v>
      </c>
      <c r="R236" s="156">
        <v>7527</v>
      </c>
      <c r="S236" s="156">
        <v>0</v>
      </c>
      <c r="T236" s="156">
        <f t="shared" si="69"/>
        <v>2830204</v>
      </c>
      <c r="U236" s="156">
        <v>0</v>
      </c>
      <c r="V236" s="156">
        <v>0</v>
      </c>
      <c r="W236" s="156">
        <f t="shared" si="70"/>
        <v>0</v>
      </c>
      <c r="X236" s="156"/>
      <c r="Y236" s="156"/>
      <c r="Z236" s="156"/>
      <c r="AA236" s="156"/>
      <c r="AB236" s="156"/>
      <c r="AC236" s="156">
        <f t="shared" ref="AC236:AC243" si="73">SUM(W236:AB236)</f>
        <v>0</v>
      </c>
      <c r="AD236" s="156">
        <v>0</v>
      </c>
      <c r="AE236" s="156">
        <v>0</v>
      </c>
      <c r="AF236" s="156"/>
      <c r="AG236" s="156">
        <v>0</v>
      </c>
      <c r="AH236" s="156">
        <v>0</v>
      </c>
      <c r="AI236" s="156">
        <v>0</v>
      </c>
      <c r="AJ236" s="156">
        <v>0</v>
      </c>
      <c r="AK236" s="156">
        <v>0</v>
      </c>
      <c r="AL236" s="156">
        <f t="shared" si="71"/>
        <v>0</v>
      </c>
      <c r="AM236" s="156">
        <v>0</v>
      </c>
      <c r="AN236" s="158">
        <f t="shared" si="72"/>
        <v>2830204</v>
      </c>
      <c r="AO236" s="374"/>
      <c r="AP236" s="375"/>
      <c r="AQ236" s="311"/>
      <c r="AR236" s="312"/>
    </row>
    <row r="237" spans="1:44" s="73" customFormat="1" ht="15.6">
      <c r="A237" s="79">
        <f t="shared" si="68"/>
        <v>222</v>
      </c>
      <c r="B237" s="7" t="s">
        <v>17</v>
      </c>
      <c r="C237" s="7" t="s">
        <v>477</v>
      </c>
      <c r="D237" s="7"/>
      <c r="E237" s="75" t="s">
        <v>73</v>
      </c>
      <c r="F237" s="7" t="s">
        <v>31</v>
      </c>
      <c r="G237" s="7" t="s">
        <v>31</v>
      </c>
      <c r="H237" s="7" t="s">
        <v>124</v>
      </c>
      <c r="I237" s="7" t="s">
        <v>50</v>
      </c>
      <c r="J237" s="81">
        <v>0</v>
      </c>
      <c r="K237" s="101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f>SUM(J237:S237)</f>
        <v>0</v>
      </c>
      <c r="U237" s="6">
        <v>0</v>
      </c>
      <c r="V237" s="6">
        <v>0</v>
      </c>
      <c r="W237" s="6">
        <f>U237+V237</f>
        <v>0</v>
      </c>
      <c r="X237" s="6"/>
      <c r="Y237" s="6"/>
      <c r="Z237" s="6"/>
      <c r="AA237" s="6"/>
      <c r="AB237" s="6"/>
      <c r="AC237" s="6">
        <f>SUM(W237:AB237)</f>
        <v>0</v>
      </c>
      <c r="AD237" s="6">
        <v>0</v>
      </c>
      <c r="AE237" s="6">
        <v>0</v>
      </c>
      <c r="AF237" s="6"/>
      <c r="AG237" s="6">
        <v>0</v>
      </c>
      <c r="AH237" s="6">
        <v>500000</v>
      </c>
      <c r="AI237" s="6">
        <v>3500000</v>
      </c>
      <c r="AJ237" s="6">
        <v>0</v>
      </c>
      <c r="AK237" s="6">
        <v>0</v>
      </c>
      <c r="AL237" s="191">
        <f>SUM(AG237:AK237)</f>
        <v>4000000</v>
      </c>
      <c r="AM237" s="6">
        <v>0</v>
      </c>
      <c r="AN237" s="83">
        <f>+T237+AC237+AL237+AM237</f>
        <v>4000000</v>
      </c>
      <c r="AO237" s="376" t="s">
        <v>510</v>
      </c>
      <c r="AP237" s="377">
        <v>100000</v>
      </c>
      <c r="AQ237" s="116" t="s">
        <v>511</v>
      </c>
      <c r="AR237" s="326">
        <v>500000</v>
      </c>
    </row>
    <row r="238" spans="1:44" s="5" customFormat="1">
      <c r="A238" s="152">
        <f t="shared" si="68"/>
        <v>223</v>
      </c>
      <c r="B238" s="153"/>
      <c r="C238" s="153" t="s">
        <v>477</v>
      </c>
      <c r="D238" s="153"/>
      <c r="E238" s="160" t="s">
        <v>490</v>
      </c>
      <c r="F238" s="153"/>
      <c r="G238" s="153"/>
      <c r="H238" s="153" t="s">
        <v>124</v>
      </c>
      <c r="I238" s="153" t="s">
        <v>50</v>
      </c>
      <c r="J238" s="155"/>
      <c r="K238" s="155"/>
      <c r="L238" s="156"/>
      <c r="M238" s="156"/>
      <c r="N238" s="156"/>
      <c r="O238" s="156"/>
      <c r="P238" s="156"/>
      <c r="Q238" s="156"/>
      <c r="R238" s="156"/>
      <c r="S238" s="156">
        <v>0</v>
      </c>
      <c r="T238" s="156">
        <f t="shared" si="69"/>
        <v>0</v>
      </c>
      <c r="U238" s="156">
        <v>0</v>
      </c>
      <c r="V238" s="156">
        <v>0</v>
      </c>
      <c r="W238" s="156">
        <f t="shared" si="70"/>
        <v>0</v>
      </c>
      <c r="X238" s="156"/>
      <c r="Y238" s="156"/>
      <c r="Z238" s="156"/>
      <c r="AA238" s="156"/>
      <c r="AB238" s="156"/>
      <c r="AC238" s="156">
        <f t="shared" si="73"/>
        <v>0</v>
      </c>
      <c r="AD238" s="156">
        <v>0</v>
      </c>
      <c r="AE238" s="156">
        <v>0</v>
      </c>
      <c r="AF238" s="156"/>
      <c r="AG238" s="156">
        <v>0</v>
      </c>
      <c r="AH238" s="156">
        <v>0</v>
      </c>
      <c r="AI238" s="156">
        <v>1000000</v>
      </c>
      <c r="AJ238" s="156">
        <v>3500000</v>
      </c>
      <c r="AK238" s="156">
        <v>0</v>
      </c>
      <c r="AL238" s="192">
        <f t="shared" si="71"/>
        <v>4500000</v>
      </c>
      <c r="AM238" s="156">
        <v>0</v>
      </c>
      <c r="AN238" s="158">
        <f t="shared" si="72"/>
        <v>4500000</v>
      </c>
      <c r="AO238" s="336"/>
      <c r="AP238" s="166"/>
      <c r="AQ238" s="337"/>
      <c r="AR238" s="318"/>
    </row>
    <row r="239" spans="1:44" s="73" customFormat="1" ht="15.6">
      <c r="A239" s="79">
        <f t="shared" si="68"/>
        <v>224</v>
      </c>
      <c r="B239" s="7" t="s">
        <v>30</v>
      </c>
      <c r="C239" s="7">
        <v>200936</v>
      </c>
      <c r="E239" s="80" t="s">
        <v>195</v>
      </c>
      <c r="F239" s="7" t="s">
        <v>46</v>
      </c>
      <c r="G239" s="7"/>
      <c r="H239" s="7" t="s">
        <v>429</v>
      </c>
      <c r="I239" s="7" t="s">
        <v>50</v>
      </c>
      <c r="L239" s="6">
        <v>0</v>
      </c>
      <c r="M239" s="6">
        <v>16906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f t="shared" si="69"/>
        <v>16906</v>
      </c>
      <c r="U239" s="6">
        <v>3250000</v>
      </c>
      <c r="V239" s="6">
        <v>0</v>
      </c>
      <c r="W239" s="6">
        <f t="shared" si="70"/>
        <v>3250000</v>
      </c>
      <c r="AB239" s="104"/>
      <c r="AC239" s="6">
        <f t="shared" si="73"/>
        <v>3250000</v>
      </c>
      <c r="AD239" s="6">
        <v>0</v>
      </c>
      <c r="AE239" s="6">
        <v>0</v>
      </c>
      <c r="AG239" s="6">
        <v>0</v>
      </c>
      <c r="AH239" s="6">
        <v>0</v>
      </c>
      <c r="AI239" s="6">
        <v>250000</v>
      </c>
      <c r="AJ239" s="6">
        <v>300000</v>
      </c>
      <c r="AK239" s="6">
        <v>0</v>
      </c>
      <c r="AL239" s="191">
        <f t="shared" si="71"/>
        <v>550000</v>
      </c>
      <c r="AM239" s="6">
        <v>2000000</v>
      </c>
      <c r="AN239" s="83">
        <f t="shared" si="72"/>
        <v>5816906</v>
      </c>
      <c r="AO239" s="378"/>
      <c r="AP239" s="377"/>
      <c r="AQ239" s="379"/>
      <c r="AR239" s="380"/>
    </row>
    <row r="240" spans="1:44" s="5" customFormat="1">
      <c r="A240" s="152">
        <f t="shared" si="68"/>
        <v>225</v>
      </c>
      <c r="B240" s="153" t="s">
        <v>30</v>
      </c>
      <c r="C240" s="153">
        <v>200937</v>
      </c>
      <c r="D240" s="162"/>
      <c r="E240" s="160" t="s">
        <v>376</v>
      </c>
      <c r="F240" s="153">
        <v>5</v>
      </c>
      <c r="G240" s="153"/>
      <c r="H240" s="153" t="s">
        <v>518</v>
      </c>
      <c r="I240" s="153" t="s">
        <v>50</v>
      </c>
      <c r="J240" s="162"/>
      <c r="K240" s="162"/>
      <c r="L240" s="156">
        <v>0</v>
      </c>
      <c r="M240" s="156">
        <v>0</v>
      </c>
      <c r="N240" s="156">
        <v>0</v>
      </c>
      <c r="O240" s="156">
        <v>0</v>
      </c>
      <c r="P240" s="156">
        <v>0</v>
      </c>
      <c r="Q240" s="156">
        <v>0</v>
      </c>
      <c r="R240" s="156">
        <v>607330</v>
      </c>
      <c r="S240" s="156">
        <v>7526723</v>
      </c>
      <c r="T240" s="156">
        <f t="shared" si="69"/>
        <v>8134053</v>
      </c>
      <c r="U240" s="156">
        <v>0</v>
      </c>
      <c r="V240" s="156">
        <v>10675642</v>
      </c>
      <c r="W240" s="156">
        <f t="shared" si="70"/>
        <v>10675642</v>
      </c>
      <c r="X240" s="162"/>
      <c r="Y240" s="162"/>
      <c r="Z240" s="162"/>
      <c r="AA240" s="162"/>
      <c r="AB240" s="182"/>
      <c r="AC240" s="156">
        <v>7565947</v>
      </c>
      <c r="AD240" s="156">
        <v>0</v>
      </c>
      <c r="AE240" s="156">
        <v>0</v>
      </c>
      <c r="AF240" s="162"/>
      <c r="AG240" s="156">
        <v>0</v>
      </c>
      <c r="AH240" s="156">
        <v>0</v>
      </c>
      <c r="AI240" s="156">
        <v>0</v>
      </c>
      <c r="AJ240" s="156">
        <v>0</v>
      </c>
      <c r="AK240" s="156">
        <v>0</v>
      </c>
      <c r="AL240" s="192">
        <f t="shared" si="71"/>
        <v>0</v>
      </c>
      <c r="AM240" s="156">
        <v>0</v>
      </c>
      <c r="AN240" s="158">
        <f t="shared" si="72"/>
        <v>15700000</v>
      </c>
      <c r="AO240" s="381"/>
      <c r="AP240" s="351"/>
      <c r="AQ240" s="382"/>
      <c r="AR240" s="383"/>
    </row>
    <row r="241" spans="1:45" s="5" customFormat="1" ht="15.6">
      <c r="A241" s="170">
        <f t="shared" si="68"/>
        <v>226</v>
      </c>
      <c r="B241" s="171" t="s">
        <v>30</v>
      </c>
      <c r="C241" s="171" t="s">
        <v>477</v>
      </c>
      <c r="D241" s="172"/>
      <c r="E241" s="174" t="s">
        <v>540</v>
      </c>
      <c r="F241" s="171">
        <v>5</v>
      </c>
      <c r="G241" s="171"/>
      <c r="H241" s="171" t="s">
        <v>518</v>
      </c>
      <c r="I241" s="171" t="s">
        <v>50</v>
      </c>
      <c r="J241" s="172"/>
      <c r="K241" s="172"/>
      <c r="L241" s="168">
        <v>0</v>
      </c>
      <c r="M241" s="168">
        <v>0</v>
      </c>
      <c r="N241" s="168">
        <v>0</v>
      </c>
      <c r="O241" s="168">
        <v>0</v>
      </c>
      <c r="P241" s="168">
        <v>0</v>
      </c>
      <c r="Q241" s="168">
        <v>0</v>
      </c>
      <c r="R241" s="168">
        <v>607330</v>
      </c>
      <c r="S241" s="168">
        <v>7526723</v>
      </c>
      <c r="T241" s="168"/>
      <c r="U241" s="168">
        <v>0</v>
      </c>
      <c r="V241" s="168">
        <v>10675642</v>
      </c>
      <c r="W241" s="168">
        <f t="shared" ref="W241" si="74">U241+V241</f>
        <v>10675642</v>
      </c>
      <c r="X241" s="172"/>
      <c r="Y241" s="172"/>
      <c r="Z241" s="172"/>
      <c r="AA241" s="172"/>
      <c r="AB241" s="190"/>
      <c r="AC241" s="168"/>
      <c r="AD241" s="168">
        <v>0</v>
      </c>
      <c r="AE241" s="168">
        <v>0</v>
      </c>
      <c r="AF241" s="172"/>
      <c r="AG241" s="168">
        <v>0</v>
      </c>
      <c r="AH241" s="168">
        <v>0</v>
      </c>
      <c r="AI241" s="168">
        <v>0</v>
      </c>
      <c r="AJ241" s="168">
        <v>0</v>
      </c>
      <c r="AK241" s="168">
        <v>0</v>
      </c>
      <c r="AL241" s="151">
        <f t="shared" ref="AL241" si="75">SUM(AG241:AK241)</f>
        <v>0</v>
      </c>
      <c r="AM241" s="168">
        <v>12000000</v>
      </c>
      <c r="AN241" s="177">
        <f t="shared" ref="AN241" si="76">+T241+AC241+AL241+AM241</f>
        <v>12000000</v>
      </c>
      <c r="AO241" s="384"/>
      <c r="AP241" s="363"/>
      <c r="AQ241" s="385"/>
      <c r="AR241" s="386"/>
      <c r="AS241" s="73"/>
    </row>
    <row r="242" spans="1:45" s="5" customFormat="1">
      <c r="A242" s="2">
        <v>227</v>
      </c>
      <c r="B242" s="3" t="s">
        <v>30</v>
      </c>
      <c r="C242" s="3">
        <v>200931</v>
      </c>
      <c r="D242" s="3"/>
      <c r="E242" s="4" t="s">
        <v>74</v>
      </c>
      <c r="F242" s="3">
        <v>1</v>
      </c>
      <c r="G242" s="3" t="s">
        <v>207</v>
      </c>
      <c r="H242" s="3" t="s">
        <v>126</v>
      </c>
      <c r="I242" s="3" t="s">
        <v>50</v>
      </c>
      <c r="J242" s="9">
        <v>0</v>
      </c>
      <c r="K242" s="70"/>
      <c r="L242" s="1">
        <v>0</v>
      </c>
      <c r="M242" s="1">
        <v>36346</v>
      </c>
      <c r="N242" s="1">
        <v>149878</v>
      </c>
      <c r="O242" s="1">
        <v>482407</v>
      </c>
      <c r="P242" s="1">
        <v>4283037</v>
      </c>
      <c r="Q242" s="1">
        <v>234276</v>
      </c>
      <c r="R242" s="1">
        <v>6456</v>
      </c>
      <c r="S242" s="1">
        <v>0</v>
      </c>
      <c r="T242" s="1">
        <f t="shared" si="69"/>
        <v>5192400</v>
      </c>
      <c r="U242" s="1">
        <v>0</v>
      </c>
      <c r="V242" s="1">
        <v>0</v>
      </c>
      <c r="W242" s="1">
        <f t="shared" si="70"/>
        <v>0</v>
      </c>
      <c r="X242" s="1"/>
      <c r="Y242" s="1"/>
      <c r="Z242" s="1"/>
      <c r="AA242" s="1"/>
      <c r="AB242" s="1"/>
      <c r="AC242" s="1">
        <f t="shared" si="73"/>
        <v>0</v>
      </c>
      <c r="AD242" s="1">
        <v>0</v>
      </c>
      <c r="AE242" s="1">
        <v>0</v>
      </c>
      <c r="AF242" s="1"/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93">
        <f t="shared" si="71"/>
        <v>0</v>
      </c>
      <c r="AM242" s="1">
        <v>0</v>
      </c>
      <c r="AN242" s="10">
        <f t="shared" si="72"/>
        <v>5192400</v>
      </c>
      <c r="AO242" s="387"/>
      <c r="AP242" s="388"/>
      <c r="AQ242" s="121"/>
      <c r="AR242" s="315"/>
    </row>
    <row r="243" spans="1:45" s="5" customFormat="1">
      <c r="A243" s="152">
        <f>+A242+1</f>
        <v>228</v>
      </c>
      <c r="B243" s="153" t="s">
        <v>17</v>
      </c>
      <c r="C243" s="153">
        <v>200933</v>
      </c>
      <c r="D243" s="153"/>
      <c r="E243" s="160" t="s">
        <v>75</v>
      </c>
      <c r="F243" s="153">
        <v>5</v>
      </c>
      <c r="G243" s="153" t="s">
        <v>207</v>
      </c>
      <c r="H243" s="153" t="s">
        <v>464</v>
      </c>
      <c r="I243" s="153" t="s">
        <v>50</v>
      </c>
      <c r="J243" s="155">
        <v>0</v>
      </c>
      <c r="K243" s="167"/>
      <c r="L243" s="156">
        <v>0</v>
      </c>
      <c r="M243" s="156">
        <v>166795</v>
      </c>
      <c r="N243" s="156">
        <v>1032391</v>
      </c>
      <c r="O243" s="156">
        <v>5529552</v>
      </c>
      <c r="P243" s="156">
        <v>1238222</v>
      </c>
      <c r="Q243" s="156">
        <v>171859</v>
      </c>
      <c r="R243" s="156">
        <v>979916</v>
      </c>
      <c r="S243" s="156">
        <v>-1302</v>
      </c>
      <c r="T243" s="156">
        <f t="shared" si="69"/>
        <v>9117433</v>
      </c>
      <c r="U243" s="156">
        <v>0</v>
      </c>
      <c r="V243" s="156">
        <v>132567</v>
      </c>
      <c r="W243" s="156">
        <f t="shared" si="70"/>
        <v>132567</v>
      </c>
      <c r="X243" s="156"/>
      <c r="Y243" s="156"/>
      <c r="Z243" s="156"/>
      <c r="AA243" s="156"/>
      <c r="AB243" s="156"/>
      <c r="AC243" s="156">
        <f t="shared" si="73"/>
        <v>132567</v>
      </c>
      <c r="AD243" s="156">
        <v>0</v>
      </c>
      <c r="AE243" s="156">
        <v>0</v>
      </c>
      <c r="AF243" s="156"/>
      <c r="AG243" s="156">
        <v>0</v>
      </c>
      <c r="AH243" s="156">
        <v>0</v>
      </c>
      <c r="AI243" s="156">
        <v>0</v>
      </c>
      <c r="AJ243" s="156">
        <v>0</v>
      </c>
      <c r="AK243" s="156">
        <v>0</v>
      </c>
      <c r="AL243" s="192">
        <f t="shared" si="71"/>
        <v>0</v>
      </c>
      <c r="AM243" s="156">
        <v>0</v>
      </c>
      <c r="AN243" s="158">
        <f t="shared" si="72"/>
        <v>9250000</v>
      </c>
      <c r="AO243" s="381" t="s">
        <v>196</v>
      </c>
      <c r="AP243" s="351">
        <v>25000</v>
      </c>
      <c r="AQ243" s="322" t="s">
        <v>196</v>
      </c>
      <c r="AR243" s="318">
        <v>50000</v>
      </c>
    </row>
    <row r="244" spans="1:45" s="5" customFormat="1">
      <c r="A244" s="2">
        <f>+A243+1</f>
        <v>229</v>
      </c>
      <c r="B244" s="91" t="s">
        <v>5</v>
      </c>
      <c r="C244" s="91">
        <v>200940</v>
      </c>
      <c r="D244" s="91"/>
      <c r="E244" s="53" t="s">
        <v>377</v>
      </c>
      <c r="F244" s="3">
        <v>5</v>
      </c>
      <c r="G244" s="3"/>
      <c r="H244" s="3" t="s">
        <v>124</v>
      </c>
      <c r="I244" s="3" t="s">
        <v>50</v>
      </c>
      <c r="J244" s="9">
        <v>0</v>
      </c>
      <c r="K244" s="1"/>
      <c r="L244" s="1">
        <v>0</v>
      </c>
      <c r="M244" s="1">
        <v>0</v>
      </c>
      <c r="N244" s="1">
        <v>0</v>
      </c>
      <c r="O244" s="1"/>
      <c r="P244" s="1">
        <v>0</v>
      </c>
      <c r="Q244" s="1">
        <v>0</v>
      </c>
      <c r="R244" s="1">
        <v>0</v>
      </c>
      <c r="S244" s="1">
        <v>0</v>
      </c>
      <c r="T244" s="1">
        <f t="shared" si="69"/>
        <v>0</v>
      </c>
      <c r="U244" s="1">
        <v>450000</v>
      </c>
      <c r="V244" s="1">
        <v>450000</v>
      </c>
      <c r="W244" s="1">
        <f t="shared" si="70"/>
        <v>900000</v>
      </c>
      <c r="X244" s="1"/>
      <c r="Y244" s="1"/>
      <c r="Z244" s="1"/>
      <c r="AA244" s="1"/>
      <c r="AB244" s="1"/>
      <c r="AC244" s="1">
        <f>W244+X244+Y244+AA244+AB244+Z244</f>
        <v>900000</v>
      </c>
      <c r="AD244" s="1">
        <v>0</v>
      </c>
      <c r="AE244" s="1">
        <v>0</v>
      </c>
      <c r="AF244" s="1"/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93">
        <f t="shared" si="71"/>
        <v>0</v>
      </c>
      <c r="AM244" s="1">
        <v>0</v>
      </c>
      <c r="AN244" s="10">
        <f t="shared" si="72"/>
        <v>900000</v>
      </c>
      <c r="AO244" s="340"/>
      <c r="AP244" s="71"/>
      <c r="AQ244" s="389"/>
      <c r="AR244" s="315"/>
    </row>
    <row r="245" spans="1:45" s="73" customFormat="1" ht="15.6">
      <c r="A245" s="170">
        <f t="shared" si="68"/>
        <v>230</v>
      </c>
      <c r="B245" s="171" t="s">
        <v>17</v>
      </c>
      <c r="C245" s="171" t="s">
        <v>477</v>
      </c>
      <c r="D245" s="171"/>
      <c r="E245" s="174" t="s">
        <v>502</v>
      </c>
      <c r="F245" s="171" t="s">
        <v>31</v>
      </c>
      <c r="G245" s="171" t="s">
        <v>31</v>
      </c>
      <c r="H245" s="171" t="s">
        <v>124</v>
      </c>
      <c r="I245" s="171" t="s">
        <v>50</v>
      </c>
      <c r="J245" s="175">
        <v>0</v>
      </c>
      <c r="K245" s="183">
        <v>0</v>
      </c>
      <c r="L245" s="168">
        <v>0</v>
      </c>
      <c r="M245" s="168">
        <v>0</v>
      </c>
      <c r="N245" s="168">
        <v>0</v>
      </c>
      <c r="O245" s="168">
        <v>0</v>
      </c>
      <c r="P245" s="168">
        <v>0</v>
      </c>
      <c r="Q245" s="168">
        <v>0</v>
      </c>
      <c r="R245" s="168">
        <v>0</v>
      </c>
      <c r="S245" s="168">
        <v>0</v>
      </c>
      <c r="T245" s="168">
        <f t="shared" si="69"/>
        <v>0</v>
      </c>
      <c r="U245" s="168">
        <v>0</v>
      </c>
      <c r="V245" s="168">
        <v>0</v>
      </c>
      <c r="W245" s="168">
        <f t="shared" si="70"/>
        <v>0</v>
      </c>
      <c r="X245" s="168"/>
      <c r="Y245" s="168"/>
      <c r="Z245" s="168"/>
      <c r="AA245" s="168"/>
      <c r="AB245" s="168"/>
      <c r="AC245" s="168">
        <f>SUM(W245:AB245)</f>
        <v>0</v>
      </c>
      <c r="AD245" s="168">
        <v>0</v>
      </c>
      <c r="AE245" s="168">
        <v>0</v>
      </c>
      <c r="AF245" s="168"/>
      <c r="AG245" s="168">
        <v>250000</v>
      </c>
      <c r="AH245" s="168">
        <v>7500000</v>
      </c>
      <c r="AI245" s="168">
        <v>15000000</v>
      </c>
      <c r="AJ245" s="168">
        <v>0</v>
      </c>
      <c r="AK245" s="168">
        <v>0</v>
      </c>
      <c r="AL245" s="151">
        <f t="shared" si="71"/>
        <v>22750000</v>
      </c>
      <c r="AM245" s="168">
        <v>0</v>
      </c>
      <c r="AN245" s="177">
        <f t="shared" si="72"/>
        <v>22750000</v>
      </c>
      <c r="AO245" s="390" t="s">
        <v>511</v>
      </c>
      <c r="AP245" s="363">
        <v>250000</v>
      </c>
      <c r="AQ245" s="342" t="s">
        <v>512</v>
      </c>
      <c r="AR245" s="333">
        <v>250000</v>
      </c>
    </row>
    <row r="246" spans="1:45" s="73" customFormat="1" ht="15.6">
      <c r="A246" s="79">
        <f t="shared" si="68"/>
        <v>231</v>
      </c>
      <c r="B246" s="7" t="s">
        <v>17</v>
      </c>
      <c r="C246" s="7" t="s">
        <v>477</v>
      </c>
      <c r="D246" s="7"/>
      <c r="E246" s="75" t="s">
        <v>503</v>
      </c>
      <c r="F246" s="7" t="s">
        <v>31</v>
      </c>
      <c r="G246" s="7" t="s">
        <v>31</v>
      </c>
      <c r="H246" s="7" t="s">
        <v>124</v>
      </c>
      <c r="I246" s="7" t="s">
        <v>513</v>
      </c>
      <c r="J246" s="81">
        <v>0</v>
      </c>
      <c r="K246" s="101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f>SUM(J246:S246)</f>
        <v>0</v>
      </c>
      <c r="U246" s="6">
        <v>0</v>
      </c>
      <c r="V246" s="6">
        <v>0</v>
      </c>
      <c r="W246" s="6">
        <f>U246+V246</f>
        <v>0</v>
      </c>
      <c r="X246" s="6"/>
      <c r="Y246" s="6"/>
      <c r="Z246" s="6"/>
      <c r="AA246" s="6"/>
      <c r="AB246" s="6"/>
      <c r="AC246" s="6">
        <f>SUM(W246:AB246)</f>
        <v>0</v>
      </c>
      <c r="AD246" s="6">
        <v>0</v>
      </c>
      <c r="AE246" s="6">
        <v>0</v>
      </c>
      <c r="AF246" s="6"/>
      <c r="AG246" s="6">
        <v>400000</v>
      </c>
      <c r="AH246" s="6">
        <v>3000000</v>
      </c>
      <c r="AI246" s="6">
        <v>12000000</v>
      </c>
      <c r="AJ246" s="6">
        <v>200000000</v>
      </c>
      <c r="AK246" s="6">
        <v>100000000</v>
      </c>
      <c r="AL246" s="191">
        <f>SUM(AG246:AK246)</f>
        <v>315400000</v>
      </c>
      <c r="AM246" s="6">
        <v>0</v>
      </c>
      <c r="AN246" s="83">
        <f>+T246+AC246+AL246+AM246</f>
        <v>315400000</v>
      </c>
      <c r="AO246" s="376"/>
      <c r="AP246" s="377"/>
      <c r="AQ246" s="116"/>
      <c r="AR246" s="326"/>
    </row>
    <row r="247" spans="1:45" s="5" customFormat="1">
      <c r="A247" s="152">
        <f>+A244+1</f>
        <v>230</v>
      </c>
      <c r="B247" s="153" t="s">
        <v>17</v>
      </c>
      <c r="C247" s="153">
        <v>200923</v>
      </c>
      <c r="D247" s="153"/>
      <c r="E247" s="160" t="s">
        <v>76</v>
      </c>
      <c r="F247" s="153" t="s">
        <v>45</v>
      </c>
      <c r="G247" s="166" t="s">
        <v>207</v>
      </c>
      <c r="H247" s="153" t="s">
        <v>430</v>
      </c>
      <c r="I247" s="153" t="s">
        <v>53</v>
      </c>
      <c r="J247" s="155">
        <v>18934577</v>
      </c>
      <c r="K247" s="167">
        <v>59989066</v>
      </c>
      <c r="L247" s="156">
        <v>35459213</v>
      </c>
      <c r="M247" s="156">
        <v>5551499</v>
      </c>
      <c r="N247" s="156">
        <v>1353570</v>
      </c>
      <c r="O247" s="156">
        <v>5104407</v>
      </c>
      <c r="P247" s="156">
        <v>3026239</v>
      </c>
      <c r="Q247" s="156">
        <v>266205</v>
      </c>
      <c r="R247" s="156">
        <v>861667</v>
      </c>
      <c r="S247" s="156">
        <v>387195</v>
      </c>
      <c r="T247" s="156">
        <f>SUM(J247:S247)</f>
        <v>130933638</v>
      </c>
      <c r="U247" s="156">
        <v>0</v>
      </c>
      <c r="V247" s="156">
        <v>0</v>
      </c>
      <c r="W247" s="156">
        <f t="shared" si="70"/>
        <v>0</v>
      </c>
      <c r="X247" s="156"/>
      <c r="Y247" s="156"/>
      <c r="Z247" s="156"/>
      <c r="AA247" s="156"/>
      <c r="AB247" s="156"/>
      <c r="AC247" s="156">
        <f>SUM(W247:AB247)</f>
        <v>0</v>
      </c>
      <c r="AD247" s="156">
        <v>0</v>
      </c>
      <c r="AE247" s="156">
        <v>0</v>
      </c>
      <c r="AF247" s="156"/>
      <c r="AG247" s="156">
        <v>0</v>
      </c>
      <c r="AH247" s="156">
        <v>0</v>
      </c>
      <c r="AI247" s="156">
        <v>0</v>
      </c>
      <c r="AJ247" s="156">
        <v>0</v>
      </c>
      <c r="AK247" s="156">
        <v>0</v>
      </c>
      <c r="AL247" s="192">
        <f t="shared" si="71"/>
        <v>0</v>
      </c>
      <c r="AM247" s="156">
        <v>0</v>
      </c>
      <c r="AN247" s="158">
        <f t="shared" si="72"/>
        <v>130933638</v>
      </c>
      <c r="AO247" s="391"/>
      <c r="AP247" s="392"/>
      <c r="AQ247" s="393"/>
      <c r="AR247" s="394"/>
    </row>
    <row r="248" spans="1:45">
      <c r="A248" s="2">
        <f t="shared" si="68"/>
        <v>231</v>
      </c>
      <c r="B248" s="3"/>
      <c r="C248" s="7"/>
      <c r="D248" s="7"/>
      <c r="E248" s="105" t="s">
        <v>61</v>
      </c>
      <c r="F248" s="61"/>
      <c r="G248" s="61"/>
      <c r="H248" s="62"/>
      <c r="I248" s="61"/>
      <c r="J248" s="63">
        <f t="shared" ref="J248:AE248" si="77">SUM(J235:J247)</f>
        <v>18959666</v>
      </c>
      <c r="K248" s="63">
        <f t="shared" si="77"/>
        <v>60010637</v>
      </c>
      <c r="L248" s="63">
        <f t="shared" si="77"/>
        <v>37522261</v>
      </c>
      <c r="M248" s="63">
        <f t="shared" si="77"/>
        <v>6424893</v>
      </c>
      <c r="N248" s="63">
        <f t="shared" si="77"/>
        <v>2550918</v>
      </c>
      <c r="O248" s="63">
        <f t="shared" si="77"/>
        <v>11140333</v>
      </c>
      <c r="P248" s="63">
        <f>SUM(P235:P247)</f>
        <v>8557057</v>
      </c>
      <c r="Q248" s="63">
        <f t="shared" si="77"/>
        <v>683357</v>
      </c>
      <c r="R248" s="63">
        <f>SUM(R235:R247)</f>
        <v>3070226</v>
      </c>
      <c r="S248" s="63">
        <f t="shared" si="77"/>
        <v>15439339</v>
      </c>
      <c r="T248" s="63">
        <f t="shared" si="77"/>
        <v>156224634</v>
      </c>
      <c r="U248" s="63">
        <f>SUM(U235:U247)</f>
        <v>3700000</v>
      </c>
      <c r="V248" s="63">
        <f>SUM(V235:V247)</f>
        <v>22683851</v>
      </c>
      <c r="W248" s="63">
        <f t="shared" si="77"/>
        <v>26383851</v>
      </c>
      <c r="X248" s="63">
        <f t="shared" si="77"/>
        <v>0</v>
      </c>
      <c r="Y248" s="63">
        <f t="shared" si="77"/>
        <v>0</v>
      </c>
      <c r="Z248" s="63">
        <f t="shared" si="77"/>
        <v>0</v>
      </c>
      <c r="AA248" s="63">
        <f t="shared" si="77"/>
        <v>0</v>
      </c>
      <c r="AB248" s="63">
        <f t="shared" si="77"/>
        <v>0</v>
      </c>
      <c r="AC248" s="63">
        <f t="shared" si="77"/>
        <v>12598514</v>
      </c>
      <c r="AD248" s="63">
        <f t="shared" si="77"/>
        <v>0</v>
      </c>
      <c r="AE248" s="63">
        <f t="shared" si="77"/>
        <v>0</v>
      </c>
      <c r="AF248" s="63"/>
      <c r="AG248" s="63">
        <f t="shared" ref="AG248:AN248" si="78">SUM(AG235:AG247)</f>
        <v>650000</v>
      </c>
      <c r="AH248" s="63">
        <f t="shared" si="78"/>
        <v>11000000</v>
      </c>
      <c r="AI248" s="63">
        <f t="shared" si="78"/>
        <v>31750000</v>
      </c>
      <c r="AJ248" s="63">
        <f t="shared" si="78"/>
        <v>203800000</v>
      </c>
      <c r="AK248" s="63">
        <f t="shared" si="78"/>
        <v>100000000</v>
      </c>
      <c r="AL248" s="194">
        <f t="shared" si="78"/>
        <v>347200000</v>
      </c>
      <c r="AM248" s="63">
        <f t="shared" si="78"/>
        <v>14000000</v>
      </c>
      <c r="AN248" s="65">
        <f t="shared" si="78"/>
        <v>530023148</v>
      </c>
      <c r="AO248" s="85"/>
      <c r="AP248" s="102"/>
      <c r="AQ248" s="106"/>
      <c r="AR248" s="50"/>
    </row>
    <row r="249" spans="1:45">
      <c r="A249" s="2">
        <f>+A248+1</f>
        <v>232</v>
      </c>
      <c r="B249" s="3"/>
      <c r="C249" s="3"/>
      <c r="D249" s="3"/>
      <c r="E249" s="4"/>
      <c r="F249" s="3"/>
      <c r="G249" s="3"/>
      <c r="H249" s="3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1"/>
      <c r="AP249" s="3"/>
      <c r="AQ249" s="11"/>
      <c r="AR249" s="12"/>
    </row>
    <row r="250" spans="1:45">
      <c r="A250" s="2">
        <f t="shared" ref="A250:A256" si="79">+A249+1</f>
        <v>233</v>
      </c>
      <c r="B250" s="3"/>
      <c r="C250" s="76"/>
      <c r="D250" s="77"/>
      <c r="E250" s="48" t="s">
        <v>52</v>
      </c>
      <c r="F250" s="3"/>
      <c r="G250" s="3"/>
      <c r="H250" s="3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1"/>
      <c r="AP250" s="3"/>
      <c r="AQ250" s="11"/>
      <c r="AR250" s="12"/>
    </row>
    <row r="251" spans="1:45">
      <c r="A251" s="2">
        <f t="shared" si="79"/>
        <v>234</v>
      </c>
      <c r="B251" s="3"/>
      <c r="C251" s="76"/>
      <c r="D251" s="77"/>
      <c r="E251" s="42"/>
      <c r="F251" s="3"/>
      <c r="G251" s="3"/>
      <c r="H251" s="3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70"/>
      <c r="AN251" s="1"/>
      <c r="AO251" s="11"/>
      <c r="AP251" s="3"/>
      <c r="AQ251" s="11"/>
      <c r="AR251" s="12"/>
    </row>
    <row r="252" spans="1:45" s="5" customFormat="1">
      <c r="A252" s="152">
        <f t="shared" si="79"/>
        <v>235</v>
      </c>
      <c r="B252" s="153" t="s">
        <v>12</v>
      </c>
      <c r="C252" s="153">
        <v>208800</v>
      </c>
      <c r="D252" s="153"/>
      <c r="E252" s="160" t="s">
        <v>72</v>
      </c>
      <c r="F252" s="153"/>
      <c r="G252" s="153" t="s">
        <v>208</v>
      </c>
      <c r="H252" s="153" t="s">
        <v>431</v>
      </c>
      <c r="I252" s="153" t="s">
        <v>44</v>
      </c>
      <c r="J252" s="155">
        <v>87084171</v>
      </c>
      <c r="K252" s="155">
        <v>3253242</v>
      </c>
      <c r="L252" s="156">
        <v>44330623</v>
      </c>
      <c r="M252" s="156">
        <v>35586505</v>
      </c>
      <c r="N252" s="156">
        <v>45598253</v>
      </c>
      <c r="O252" s="156">
        <v>34296389</v>
      </c>
      <c r="P252" s="156">
        <v>10930785</v>
      </c>
      <c r="Q252" s="156">
        <v>3244200</v>
      </c>
      <c r="R252" s="156">
        <v>171772</v>
      </c>
      <c r="S252" s="156">
        <v>3170473</v>
      </c>
      <c r="T252" s="156">
        <f>SUM(J252:S252)</f>
        <v>267666413</v>
      </c>
      <c r="U252" s="156">
        <v>0</v>
      </c>
      <c r="V252" s="156">
        <v>62946378</v>
      </c>
      <c r="W252" s="156">
        <f>U252+V252</f>
        <v>62946378</v>
      </c>
      <c r="X252" s="156"/>
      <c r="Y252" s="156"/>
      <c r="Z252" s="156"/>
      <c r="AA252" s="156"/>
      <c r="AB252" s="156"/>
      <c r="AC252" s="156">
        <v>62946378</v>
      </c>
      <c r="AD252" s="156">
        <v>0</v>
      </c>
      <c r="AE252" s="156">
        <v>0</v>
      </c>
      <c r="AF252" s="156"/>
      <c r="AG252" s="159">
        <v>0</v>
      </c>
      <c r="AH252" s="159">
        <v>0</v>
      </c>
      <c r="AI252" s="159">
        <v>0</v>
      </c>
      <c r="AJ252" s="159">
        <v>0</v>
      </c>
      <c r="AK252" s="159">
        <v>0</v>
      </c>
      <c r="AL252" s="184">
        <f>SUM(AG252:AK252)</f>
        <v>0</v>
      </c>
      <c r="AM252" s="185">
        <v>0</v>
      </c>
      <c r="AN252" s="158">
        <f>+T252+AC252+AL252+AM252</f>
        <v>330612791</v>
      </c>
      <c r="AO252" s="370"/>
      <c r="AP252" s="371"/>
      <c r="AQ252" s="372"/>
      <c r="AR252" s="373"/>
    </row>
    <row r="253" spans="1:45">
      <c r="A253" s="2">
        <f t="shared" si="79"/>
        <v>236</v>
      </c>
      <c r="B253" s="3"/>
      <c r="C253" s="7"/>
      <c r="D253" s="7"/>
      <c r="E253" s="60" t="s">
        <v>62</v>
      </c>
      <c r="F253" s="61"/>
      <c r="G253" s="61"/>
      <c r="H253" s="62"/>
      <c r="I253" s="61"/>
      <c r="J253" s="63">
        <f>SUM(J252:J252)</f>
        <v>87084171</v>
      </c>
      <c r="K253" s="63">
        <f>SUM(K252:K252)</f>
        <v>3253242</v>
      </c>
      <c r="L253" s="63">
        <f>SUM(L252:L252)</f>
        <v>44330623</v>
      </c>
      <c r="M253" s="63">
        <f>SUM(M252:M252)</f>
        <v>35586505</v>
      </c>
      <c r="N253" s="63">
        <f t="shared" ref="N253:T253" si="80">+N252</f>
        <v>45598253</v>
      </c>
      <c r="O253" s="63">
        <f t="shared" si="80"/>
        <v>34296389</v>
      </c>
      <c r="P253" s="63">
        <f t="shared" si="80"/>
        <v>10930785</v>
      </c>
      <c r="Q253" s="63">
        <f t="shared" si="80"/>
        <v>3244200</v>
      </c>
      <c r="R253" s="63">
        <f>+R252</f>
        <v>171772</v>
      </c>
      <c r="S253" s="63">
        <f t="shared" si="80"/>
        <v>3170473</v>
      </c>
      <c r="T253" s="63">
        <f t="shared" si="80"/>
        <v>267666413</v>
      </c>
      <c r="U253" s="63">
        <f t="shared" ref="U253:AC253" si="81">SUM(U252:U252)</f>
        <v>0</v>
      </c>
      <c r="V253" s="63">
        <f t="shared" si="81"/>
        <v>62946378</v>
      </c>
      <c r="W253" s="63">
        <f t="shared" si="81"/>
        <v>62946378</v>
      </c>
      <c r="X253" s="63">
        <f t="shared" si="81"/>
        <v>0</v>
      </c>
      <c r="Y253" s="63">
        <f t="shared" si="81"/>
        <v>0</v>
      </c>
      <c r="Z253" s="63">
        <f t="shared" si="81"/>
        <v>0</v>
      </c>
      <c r="AA253" s="63">
        <f t="shared" si="81"/>
        <v>0</v>
      </c>
      <c r="AB253" s="63">
        <f t="shared" si="81"/>
        <v>0</v>
      </c>
      <c r="AC253" s="63">
        <f t="shared" si="81"/>
        <v>62946378</v>
      </c>
      <c r="AD253" s="63">
        <f>+AD252</f>
        <v>0</v>
      </c>
      <c r="AE253" s="63">
        <f>+AE252</f>
        <v>0</v>
      </c>
      <c r="AF253" s="63"/>
      <c r="AG253" s="63">
        <f>SUM(AG252:AG252)</f>
        <v>0</v>
      </c>
      <c r="AH253" s="63">
        <f>SUM(AH252:AH252)</f>
        <v>0</v>
      </c>
      <c r="AI253" s="63">
        <f>SUM(AI252:AI252)</f>
        <v>0</v>
      </c>
      <c r="AJ253" s="63">
        <f>SUM(AJ252:AJ252)</f>
        <v>0</v>
      </c>
      <c r="AK253" s="63">
        <f>SUM(AK252:AK252)</f>
        <v>0</v>
      </c>
      <c r="AL253" s="107">
        <f>SUM(AG253:AK253)</f>
        <v>0</v>
      </c>
      <c r="AM253" s="63">
        <f>SUM(AM252:AM252)</f>
        <v>0</v>
      </c>
      <c r="AN253" s="65">
        <f>SUM(AN252:AN252)</f>
        <v>330612791</v>
      </c>
      <c r="AO253" s="49"/>
      <c r="AP253" s="7"/>
      <c r="AQ253" s="49"/>
      <c r="AR253" s="50"/>
    </row>
    <row r="254" spans="1:45">
      <c r="A254" s="2">
        <f t="shared" si="79"/>
        <v>237</v>
      </c>
      <c r="B254" s="3"/>
      <c r="C254" s="3"/>
      <c r="D254" s="3"/>
      <c r="E254" s="77"/>
      <c r="F254" s="76"/>
      <c r="G254" s="76"/>
      <c r="H254" s="94"/>
      <c r="I254" s="76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1"/>
      <c r="AM254" s="95"/>
      <c r="AN254" s="95"/>
      <c r="AO254" s="108"/>
      <c r="AP254" s="76"/>
      <c r="AQ254" s="108"/>
      <c r="AR254" s="109"/>
    </row>
    <row r="255" spans="1:45">
      <c r="A255" s="2">
        <f t="shared" si="79"/>
        <v>238</v>
      </c>
      <c r="B255" s="91"/>
      <c r="C255" s="110"/>
      <c r="D255" s="110"/>
      <c r="E255" s="111" t="s">
        <v>131</v>
      </c>
      <c r="F255" s="3"/>
      <c r="G255" s="3"/>
      <c r="H255" s="3"/>
      <c r="I255" s="3"/>
      <c r="J255" s="12"/>
      <c r="K255" s="12"/>
      <c r="L255" s="91"/>
      <c r="M255" s="91"/>
      <c r="N255" s="91"/>
      <c r="O255" s="91"/>
      <c r="P255" s="91"/>
      <c r="Q255" s="91"/>
      <c r="R255" s="91"/>
      <c r="S255" s="91"/>
      <c r="T255" s="91"/>
      <c r="U255" s="110"/>
      <c r="V255" s="91"/>
      <c r="W255" s="110"/>
      <c r="X255" s="110"/>
      <c r="Y255" s="110"/>
      <c r="Z255" s="1"/>
      <c r="AA255" s="110"/>
      <c r="AB255" s="1"/>
      <c r="AC255" s="91"/>
      <c r="AD255" s="91"/>
      <c r="AE255" s="91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2"/>
      <c r="AP255" s="12"/>
      <c r="AQ255" s="112"/>
      <c r="AR255" s="91"/>
    </row>
    <row r="256" spans="1:45">
      <c r="A256" s="2">
        <f t="shared" si="79"/>
        <v>239</v>
      </c>
      <c r="B256" s="91"/>
      <c r="C256" s="91"/>
      <c r="D256" s="91"/>
      <c r="E256" s="4"/>
      <c r="F256" s="3"/>
      <c r="G256" s="3"/>
      <c r="H256" s="3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0"/>
      <c r="AO256" s="55"/>
      <c r="AP256" s="12"/>
      <c r="AQ256" s="55"/>
      <c r="AR256" s="12"/>
    </row>
    <row r="257" spans="1:44" s="5" customFormat="1">
      <c r="A257" s="152">
        <f>+A256+1</f>
        <v>240</v>
      </c>
      <c r="B257" s="181" t="s">
        <v>4</v>
      </c>
      <c r="C257" s="181">
        <v>208838</v>
      </c>
      <c r="D257" s="181"/>
      <c r="E257" s="160" t="s">
        <v>221</v>
      </c>
      <c r="F257" s="153">
        <v>5</v>
      </c>
      <c r="G257" s="153"/>
      <c r="H257" s="153" t="s">
        <v>126</v>
      </c>
      <c r="I257" s="153" t="s">
        <v>44</v>
      </c>
      <c r="J257" s="155"/>
      <c r="K257" s="156"/>
      <c r="L257" s="156"/>
      <c r="M257" s="156">
        <v>0</v>
      </c>
      <c r="N257" s="156">
        <v>105710</v>
      </c>
      <c r="O257" s="156">
        <v>1137644</v>
      </c>
      <c r="P257" s="156">
        <v>1472447</v>
      </c>
      <c r="Q257" s="156">
        <v>99635</v>
      </c>
      <c r="R257" s="156">
        <v>19154</v>
      </c>
      <c r="S257" s="156">
        <v>0</v>
      </c>
      <c r="T257" s="156">
        <f t="shared" ref="T257:T270" si="82">SUM(J257:S257)</f>
        <v>2834590</v>
      </c>
      <c r="U257" s="156">
        <v>0</v>
      </c>
      <c r="V257" s="156">
        <v>0</v>
      </c>
      <c r="W257" s="156">
        <f t="shared" ref="W257:W270" si="83">U257+V257</f>
        <v>0</v>
      </c>
      <c r="X257" s="156"/>
      <c r="Y257" s="156"/>
      <c r="Z257" s="156"/>
      <c r="AA257" s="156"/>
      <c r="AB257" s="156"/>
      <c r="AC257" s="156">
        <f t="shared" ref="AC257:AC266" si="84">W257+X257+Y257+AA257+AB257+Z257</f>
        <v>0</v>
      </c>
      <c r="AD257" s="156">
        <v>0</v>
      </c>
      <c r="AE257" s="156">
        <v>0</v>
      </c>
      <c r="AF257" s="156"/>
      <c r="AG257" s="156">
        <v>0</v>
      </c>
      <c r="AH257" s="156">
        <v>0</v>
      </c>
      <c r="AI257" s="156">
        <v>0</v>
      </c>
      <c r="AJ257" s="156">
        <v>0</v>
      </c>
      <c r="AK257" s="156">
        <v>0</v>
      </c>
      <c r="AL257" s="156">
        <f t="shared" ref="AL257:AL266" si="85">SUM(AG257:AK257)</f>
        <v>0</v>
      </c>
      <c r="AM257" s="156">
        <v>0</v>
      </c>
      <c r="AN257" s="158">
        <f t="shared" ref="AN257:AN270" si="86">+T257+AC257+AL257+AM257</f>
        <v>2834590</v>
      </c>
      <c r="AO257" s="357"/>
      <c r="AP257" s="310"/>
      <c r="AQ257" s="358" t="s">
        <v>122</v>
      </c>
      <c r="AR257" s="312">
        <v>7200</v>
      </c>
    </row>
    <row r="258" spans="1:44" s="5" customFormat="1">
      <c r="A258" s="2">
        <f t="shared" ref="A258:A269" si="87">+A257+1</f>
        <v>241</v>
      </c>
      <c r="B258" s="91" t="s">
        <v>11</v>
      </c>
      <c r="C258" s="91">
        <v>203414</v>
      </c>
      <c r="D258" s="91"/>
      <c r="E258" s="4" t="s">
        <v>186</v>
      </c>
      <c r="F258" s="3">
        <v>5</v>
      </c>
      <c r="G258" s="3"/>
      <c r="H258" s="3" t="s">
        <v>367</v>
      </c>
      <c r="I258" s="3" t="s">
        <v>561</v>
      </c>
      <c r="J258" s="9">
        <v>0</v>
      </c>
      <c r="K258" s="1"/>
      <c r="L258" s="1">
        <v>0</v>
      </c>
      <c r="M258" s="1">
        <v>0</v>
      </c>
      <c r="N258" s="1">
        <v>13200</v>
      </c>
      <c r="O258" s="1">
        <v>11800</v>
      </c>
      <c r="P258" s="1">
        <v>0</v>
      </c>
      <c r="Q258" s="1">
        <v>0</v>
      </c>
      <c r="R258" s="1">
        <v>14650</v>
      </c>
      <c r="S258" s="1">
        <v>49775</v>
      </c>
      <c r="T258" s="1">
        <f t="shared" si="82"/>
        <v>89425</v>
      </c>
      <c r="U258" s="1">
        <v>2243484</v>
      </c>
      <c r="V258" s="1">
        <v>2564827</v>
      </c>
      <c r="W258" s="1">
        <f t="shared" si="83"/>
        <v>4808311</v>
      </c>
      <c r="X258" s="1"/>
      <c r="Y258" s="1"/>
      <c r="Z258" s="1"/>
      <c r="AA258" s="1"/>
      <c r="AB258" s="1"/>
      <c r="AC258" s="1">
        <f t="shared" si="84"/>
        <v>4808311</v>
      </c>
      <c r="AD258" s="1">
        <v>0</v>
      </c>
      <c r="AE258" s="1">
        <v>0</v>
      </c>
      <c r="AF258" s="1"/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f t="shared" si="85"/>
        <v>0</v>
      </c>
      <c r="AM258" s="1">
        <v>0</v>
      </c>
      <c r="AN258" s="10">
        <f t="shared" si="86"/>
        <v>4897736</v>
      </c>
      <c r="AO258" s="319"/>
      <c r="AP258" s="71"/>
      <c r="AQ258" s="338"/>
      <c r="AR258" s="315"/>
    </row>
    <row r="259" spans="1:44" s="5" customFormat="1">
      <c r="A259" s="152">
        <f t="shared" si="87"/>
        <v>242</v>
      </c>
      <c r="B259" s="153" t="s">
        <v>475</v>
      </c>
      <c r="C259" s="153">
        <v>208904</v>
      </c>
      <c r="D259" s="153"/>
      <c r="E259" s="154" t="s">
        <v>327</v>
      </c>
      <c r="F259" s="153">
        <v>5</v>
      </c>
      <c r="G259" s="153"/>
      <c r="H259" s="153" t="s">
        <v>124</v>
      </c>
      <c r="I259" s="153" t="s">
        <v>561</v>
      </c>
      <c r="J259" s="155"/>
      <c r="K259" s="155"/>
      <c r="L259" s="156"/>
      <c r="M259" s="156"/>
      <c r="N259" s="156"/>
      <c r="O259" s="156"/>
      <c r="P259" s="156"/>
      <c r="Q259" s="156">
        <v>0</v>
      </c>
      <c r="R259" s="156">
        <v>0</v>
      </c>
      <c r="S259" s="156"/>
      <c r="T259" s="156">
        <f t="shared" si="82"/>
        <v>0</v>
      </c>
      <c r="U259" s="156">
        <v>300000</v>
      </c>
      <c r="V259" s="156">
        <v>550000</v>
      </c>
      <c r="W259" s="156">
        <f t="shared" si="83"/>
        <v>850000</v>
      </c>
      <c r="X259" s="156"/>
      <c r="Y259" s="156"/>
      <c r="Z259" s="156"/>
      <c r="AA259" s="156"/>
      <c r="AB259" s="156"/>
      <c r="AC259" s="156">
        <f>SUM(W259:AB259)</f>
        <v>850000</v>
      </c>
      <c r="AD259" s="156">
        <v>0</v>
      </c>
      <c r="AE259" s="156">
        <v>0</v>
      </c>
      <c r="AF259" s="156"/>
      <c r="AG259" s="156">
        <v>0</v>
      </c>
      <c r="AH259" s="156">
        <v>0</v>
      </c>
      <c r="AI259" s="156">
        <v>0</v>
      </c>
      <c r="AJ259" s="156">
        <v>5427000</v>
      </c>
      <c r="AK259" s="156">
        <v>0</v>
      </c>
      <c r="AL259" s="156">
        <f t="shared" si="85"/>
        <v>5427000</v>
      </c>
      <c r="AM259" s="156">
        <v>0</v>
      </c>
      <c r="AN259" s="158">
        <f t="shared" si="86"/>
        <v>6277000</v>
      </c>
      <c r="AO259" s="359"/>
      <c r="AP259" s="169"/>
      <c r="AQ259" s="352"/>
      <c r="AR259" s="318"/>
    </row>
    <row r="260" spans="1:44" s="73" customFormat="1" ht="15.6">
      <c r="A260" s="79">
        <f t="shared" si="87"/>
        <v>243</v>
      </c>
      <c r="B260" s="7" t="s">
        <v>181</v>
      </c>
      <c r="C260" s="7"/>
      <c r="D260" s="7"/>
      <c r="E260" s="86" t="s">
        <v>328</v>
      </c>
      <c r="F260" s="7">
        <v>5</v>
      </c>
      <c r="G260" s="7"/>
      <c r="H260" s="7" t="s">
        <v>124</v>
      </c>
      <c r="I260" s="7" t="s">
        <v>562</v>
      </c>
      <c r="J260" s="81"/>
      <c r="K260" s="81"/>
      <c r="L260" s="6"/>
      <c r="M260" s="6"/>
      <c r="N260" s="6"/>
      <c r="O260" s="6"/>
      <c r="P260" s="6"/>
      <c r="Q260" s="6">
        <v>0</v>
      </c>
      <c r="R260" s="6">
        <v>0</v>
      </c>
      <c r="S260" s="6">
        <v>0</v>
      </c>
      <c r="T260" s="6">
        <f t="shared" si="82"/>
        <v>0</v>
      </c>
      <c r="U260" s="6">
        <v>0</v>
      </c>
      <c r="V260" s="6">
        <v>0</v>
      </c>
      <c r="W260" s="6">
        <f t="shared" si="83"/>
        <v>0</v>
      </c>
      <c r="X260" s="6"/>
      <c r="Y260" s="6"/>
      <c r="Z260" s="6"/>
      <c r="AA260" s="6"/>
      <c r="AB260" s="6"/>
      <c r="AC260" s="6">
        <f>SUM(W260:AB260)</f>
        <v>0</v>
      </c>
      <c r="AD260" s="6">
        <v>0</v>
      </c>
      <c r="AE260" s="6">
        <v>0</v>
      </c>
      <c r="AF260" s="6"/>
      <c r="AG260" s="6">
        <v>0</v>
      </c>
      <c r="AH260" s="6">
        <v>0</v>
      </c>
      <c r="AI260" s="6">
        <v>0</v>
      </c>
      <c r="AJ260" s="6">
        <v>0</v>
      </c>
      <c r="AK260" s="6">
        <v>5000000</v>
      </c>
      <c r="AL260" s="6">
        <f>SUM(AG260:AK260)</f>
        <v>5000000</v>
      </c>
      <c r="AM260" s="6">
        <v>0</v>
      </c>
      <c r="AN260" s="83">
        <f t="shared" si="86"/>
        <v>5000000</v>
      </c>
      <c r="AO260" s="360"/>
      <c r="AP260" s="117"/>
      <c r="AQ260" s="361"/>
      <c r="AR260" s="326"/>
    </row>
    <row r="261" spans="1:44" s="5" customFormat="1">
      <c r="A261" s="152">
        <f>+A260+1</f>
        <v>244</v>
      </c>
      <c r="B261" s="181" t="s">
        <v>22</v>
      </c>
      <c r="C261" s="181">
        <v>208872</v>
      </c>
      <c r="D261" s="181"/>
      <c r="E261" s="160" t="s">
        <v>152</v>
      </c>
      <c r="F261" s="153">
        <v>5</v>
      </c>
      <c r="G261" s="153"/>
      <c r="H261" s="153" t="s">
        <v>126</v>
      </c>
      <c r="I261" s="153" t="s">
        <v>153</v>
      </c>
      <c r="J261" s="155">
        <v>0</v>
      </c>
      <c r="K261" s="156"/>
      <c r="L261" s="156">
        <v>35926</v>
      </c>
      <c r="M261" s="156">
        <v>9720</v>
      </c>
      <c r="N261" s="156">
        <v>8376</v>
      </c>
      <c r="O261" s="156">
        <v>42445</v>
      </c>
      <c r="P261" s="156">
        <v>463250</v>
      </c>
      <c r="Q261" s="156">
        <v>670521</v>
      </c>
      <c r="R261" s="156">
        <v>57286</v>
      </c>
      <c r="S261" s="156">
        <v>0</v>
      </c>
      <c r="T261" s="156">
        <f t="shared" si="82"/>
        <v>1287524</v>
      </c>
      <c r="U261" s="156">
        <v>0</v>
      </c>
      <c r="V261" s="156">
        <v>0</v>
      </c>
      <c r="W261" s="156">
        <f t="shared" si="83"/>
        <v>0</v>
      </c>
      <c r="X261" s="156"/>
      <c r="Y261" s="156"/>
      <c r="Z261" s="156"/>
      <c r="AA261" s="156"/>
      <c r="AB261" s="156"/>
      <c r="AC261" s="156">
        <f t="shared" si="84"/>
        <v>0</v>
      </c>
      <c r="AD261" s="156">
        <v>0</v>
      </c>
      <c r="AE261" s="156">
        <v>0</v>
      </c>
      <c r="AF261" s="156"/>
      <c r="AG261" s="156">
        <v>0</v>
      </c>
      <c r="AH261" s="156">
        <v>0</v>
      </c>
      <c r="AI261" s="156">
        <v>0</v>
      </c>
      <c r="AJ261" s="156">
        <v>0</v>
      </c>
      <c r="AK261" s="156">
        <v>0</v>
      </c>
      <c r="AL261" s="156">
        <f t="shared" si="85"/>
        <v>0</v>
      </c>
      <c r="AM261" s="156">
        <v>0</v>
      </c>
      <c r="AN261" s="158">
        <f t="shared" si="86"/>
        <v>1287524</v>
      </c>
      <c r="AO261" s="329"/>
      <c r="AP261" s="169"/>
      <c r="AQ261" s="339" t="s">
        <v>232</v>
      </c>
      <c r="AR261" s="318">
        <v>212400</v>
      </c>
    </row>
    <row r="262" spans="1:44" s="5" customFormat="1">
      <c r="A262" s="2">
        <f t="shared" si="87"/>
        <v>245</v>
      </c>
      <c r="B262" s="91" t="s">
        <v>17</v>
      </c>
      <c r="C262" s="91">
        <v>208666</v>
      </c>
      <c r="D262" s="91"/>
      <c r="E262" s="4" t="s">
        <v>194</v>
      </c>
      <c r="F262" s="3">
        <v>5</v>
      </c>
      <c r="G262" s="3"/>
      <c r="H262" s="3" t="s">
        <v>403</v>
      </c>
      <c r="I262" s="3" t="s">
        <v>563</v>
      </c>
      <c r="J262" s="9">
        <v>1215</v>
      </c>
      <c r="K262" s="1">
        <v>227</v>
      </c>
      <c r="L262" s="1">
        <v>41552</v>
      </c>
      <c r="M262" s="1">
        <v>37408</v>
      </c>
      <c r="N262" s="1">
        <v>0</v>
      </c>
      <c r="O262" s="1">
        <v>930100</v>
      </c>
      <c r="P262" s="1">
        <v>3092709</v>
      </c>
      <c r="Q262" s="1">
        <v>10055678</v>
      </c>
      <c r="R262" s="1">
        <v>2376611</v>
      </c>
      <c r="S262" s="1">
        <v>27901</v>
      </c>
      <c r="T262" s="1">
        <f t="shared" si="82"/>
        <v>16563401</v>
      </c>
      <c r="U262" s="1">
        <v>0</v>
      </c>
      <c r="V262" s="1">
        <v>539244</v>
      </c>
      <c r="W262" s="1">
        <f t="shared" si="83"/>
        <v>539244</v>
      </c>
      <c r="X262" s="1"/>
      <c r="Y262" s="1"/>
      <c r="Z262" s="1"/>
      <c r="AA262" s="1"/>
      <c r="AB262" s="1"/>
      <c r="AC262" s="1">
        <f t="shared" si="84"/>
        <v>539244</v>
      </c>
      <c r="AD262" s="1">
        <v>0</v>
      </c>
      <c r="AE262" s="1">
        <v>0</v>
      </c>
      <c r="AF262" s="1"/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f t="shared" si="85"/>
        <v>0</v>
      </c>
      <c r="AM262" s="1">
        <v>0</v>
      </c>
      <c r="AN262" s="10">
        <f t="shared" si="86"/>
        <v>17102645</v>
      </c>
      <c r="AO262" s="319"/>
      <c r="AP262" s="71"/>
      <c r="AQ262" s="131"/>
      <c r="AR262" s="315"/>
    </row>
    <row r="263" spans="1:44" s="5" customFormat="1">
      <c r="A263" s="152">
        <f>1+A262</f>
        <v>246</v>
      </c>
      <c r="B263" s="181" t="s">
        <v>12</v>
      </c>
      <c r="C263" s="181">
        <v>208873</v>
      </c>
      <c r="D263" s="181"/>
      <c r="E263" s="160" t="s">
        <v>178</v>
      </c>
      <c r="F263" s="153">
        <v>5</v>
      </c>
      <c r="G263" s="153"/>
      <c r="H263" s="153" t="s">
        <v>125</v>
      </c>
      <c r="I263" s="153" t="s">
        <v>50</v>
      </c>
      <c r="J263" s="155">
        <v>0</v>
      </c>
      <c r="K263" s="156"/>
      <c r="L263" s="156">
        <v>0</v>
      </c>
      <c r="M263" s="156">
        <v>38785</v>
      </c>
      <c r="N263" s="156">
        <v>28874</v>
      </c>
      <c r="O263" s="156">
        <v>345156</v>
      </c>
      <c r="P263" s="156">
        <v>5541</v>
      </c>
      <c r="Q263" s="156">
        <v>861053</v>
      </c>
      <c r="R263" s="156">
        <v>508471</v>
      </c>
      <c r="S263" s="156">
        <v>93090</v>
      </c>
      <c r="T263" s="156">
        <f t="shared" si="82"/>
        <v>1880970</v>
      </c>
      <c r="U263" s="156">
        <v>0</v>
      </c>
      <c r="V263" s="156">
        <v>745080</v>
      </c>
      <c r="W263" s="156">
        <f t="shared" si="83"/>
        <v>745080</v>
      </c>
      <c r="X263" s="156"/>
      <c r="Y263" s="156"/>
      <c r="Z263" s="156"/>
      <c r="AA263" s="156"/>
      <c r="AB263" s="156"/>
      <c r="AC263" s="156">
        <f t="shared" si="84"/>
        <v>745080</v>
      </c>
      <c r="AD263" s="156">
        <v>0</v>
      </c>
      <c r="AE263" s="156">
        <v>0</v>
      </c>
      <c r="AF263" s="156"/>
      <c r="AG263" s="156">
        <v>0</v>
      </c>
      <c r="AH263" s="156">
        <v>0</v>
      </c>
      <c r="AI263" s="156">
        <v>0</v>
      </c>
      <c r="AJ263" s="156">
        <v>0</v>
      </c>
      <c r="AK263" s="156">
        <v>0</v>
      </c>
      <c r="AL263" s="156">
        <f t="shared" si="85"/>
        <v>0</v>
      </c>
      <c r="AM263" s="156">
        <v>0</v>
      </c>
      <c r="AN263" s="158">
        <f t="shared" si="86"/>
        <v>2626050</v>
      </c>
      <c r="AO263" s="329"/>
      <c r="AP263" s="169"/>
      <c r="AQ263" s="339" t="s">
        <v>66</v>
      </c>
      <c r="AR263" s="318">
        <v>212400</v>
      </c>
    </row>
    <row r="264" spans="1:44" s="5" customFormat="1">
      <c r="A264" s="2">
        <f>+A263+1</f>
        <v>247</v>
      </c>
      <c r="B264" s="91" t="s">
        <v>12</v>
      </c>
      <c r="C264" s="91">
        <v>203415</v>
      </c>
      <c r="D264" s="91"/>
      <c r="E264" s="4" t="s">
        <v>285</v>
      </c>
      <c r="F264" s="3">
        <v>5</v>
      </c>
      <c r="G264" s="3"/>
      <c r="H264" s="3" t="s">
        <v>432</v>
      </c>
      <c r="I264" s="3" t="s">
        <v>44</v>
      </c>
      <c r="J264" s="9"/>
      <c r="K264" s="1"/>
      <c r="L264" s="1"/>
      <c r="M264" s="1"/>
      <c r="N264" s="1"/>
      <c r="O264" s="1">
        <v>0</v>
      </c>
      <c r="P264" s="1">
        <v>223275</v>
      </c>
      <c r="Q264" s="1">
        <v>308120</v>
      </c>
      <c r="R264" s="1">
        <v>742204</v>
      </c>
      <c r="S264" s="1">
        <v>349251</v>
      </c>
      <c r="T264" s="1">
        <f t="shared" si="82"/>
        <v>1622850</v>
      </c>
      <c r="U264" s="1">
        <v>0</v>
      </c>
      <c r="V264" s="1">
        <v>211245</v>
      </c>
      <c r="W264" s="1">
        <f t="shared" si="83"/>
        <v>211245</v>
      </c>
      <c r="X264" s="1"/>
      <c r="Y264" s="1"/>
      <c r="Z264" s="1"/>
      <c r="AA264" s="1"/>
      <c r="AB264" s="1"/>
      <c r="AC264" s="1">
        <f>W264+X264+Y264+AA264+AB264+Z264</f>
        <v>211245</v>
      </c>
      <c r="AD264" s="1">
        <v>0</v>
      </c>
      <c r="AE264" s="1">
        <v>0</v>
      </c>
      <c r="AF264" s="1"/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f>SUM(AG264:AK264)</f>
        <v>0</v>
      </c>
      <c r="AM264" s="1">
        <v>0</v>
      </c>
      <c r="AN264" s="10">
        <f t="shared" si="86"/>
        <v>1834095</v>
      </c>
      <c r="AO264" s="335"/>
      <c r="AP264" s="71"/>
      <c r="AQ264" s="338"/>
      <c r="AR264" s="315"/>
    </row>
    <row r="265" spans="1:44" s="5" customFormat="1">
      <c r="A265" s="152">
        <f>+A264+1</f>
        <v>248</v>
      </c>
      <c r="B265" s="181" t="s">
        <v>22</v>
      </c>
      <c r="C265" s="181">
        <v>208735</v>
      </c>
      <c r="D265" s="181"/>
      <c r="E265" s="160" t="s">
        <v>132</v>
      </c>
      <c r="F265" s="153">
        <v>5</v>
      </c>
      <c r="G265" s="153"/>
      <c r="H265" s="153" t="s">
        <v>465</v>
      </c>
      <c r="I265" s="153" t="s">
        <v>564</v>
      </c>
      <c r="J265" s="155">
        <v>0</v>
      </c>
      <c r="K265" s="156">
        <v>395552</v>
      </c>
      <c r="L265" s="156">
        <v>22582</v>
      </c>
      <c r="M265" s="156">
        <v>194075</v>
      </c>
      <c r="N265" s="156">
        <v>29513</v>
      </c>
      <c r="O265" s="156">
        <v>7942998</v>
      </c>
      <c r="P265" s="156">
        <v>459341</v>
      </c>
      <c r="Q265" s="156">
        <v>1465287</v>
      </c>
      <c r="R265" s="156">
        <v>5924638</v>
      </c>
      <c r="S265" s="156">
        <v>21516395</v>
      </c>
      <c r="T265" s="156">
        <f t="shared" si="82"/>
        <v>37950381</v>
      </c>
      <c r="U265" s="156">
        <v>0</v>
      </c>
      <c r="V265" s="156">
        <v>8349074</v>
      </c>
      <c r="W265" s="156">
        <f t="shared" si="83"/>
        <v>8349074</v>
      </c>
      <c r="X265" s="156"/>
      <c r="Y265" s="156"/>
      <c r="Z265" s="156"/>
      <c r="AA265" s="156"/>
      <c r="AB265" s="156"/>
      <c r="AC265" s="156">
        <f t="shared" si="84"/>
        <v>8349074</v>
      </c>
      <c r="AD265" s="156">
        <v>0</v>
      </c>
      <c r="AE265" s="156">
        <v>0</v>
      </c>
      <c r="AF265" s="156"/>
      <c r="AG265" s="156">
        <v>0</v>
      </c>
      <c r="AH265" s="156">
        <v>0</v>
      </c>
      <c r="AI265" s="156">
        <v>0</v>
      </c>
      <c r="AJ265" s="156">
        <v>0</v>
      </c>
      <c r="AK265" s="156">
        <v>0</v>
      </c>
      <c r="AL265" s="156">
        <f t="shared" si="85"/>
        <v>0</v>
      </c>
      <c r="AM265" s="156">
        <v>0</v>
      </c>
      <c r="AN265" s="158">
        <f t="shared" si="86"/>
        <v>46299455</v>
      </c>
      <c r="AO265" s="320"/>
      <c r="AP265" s="169"/>
      <c r="AQ265" s="349"/>
      <c r="AR265" s="318"/>
    </row>
    <row r="266" spans="1:44" s="5" customFormat="1">
      <c r="A266" s="2">
        <f>+A265+1</f>
        <v>249</v>
      </c>
      <c r="B266" s="91" t="s">
        <v>25</v>
      </c>
      <c r="C266" s="91">
        <v>208836</v>
      </c>
      <c r="D266" s="91"/>
      <c r="E266" s="4" t="s">
        <v>154</v>
      </c>
      <c r="F266" s="3">
        <v>5</v>
      </c>
      <c r="G266" s="3"/>
      <c r="H266" s="3" t="s">
        <v>124</v>
      </c>
      <c r="I266" s="3" t="s">
        <v>44</v>
      </c>
      <c r="J266" s="9">
        <v>0</v>
      </c>
      <c r="K266" s="1"/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f t="shared" si="82"/>
        <v>0</v>
      </c>
      <c r="U266" s="1">
        <v>0</v>
      </c>
      <c r="V266" s="1">
        <v>0</v>
      </c>
      <c r="W266" s="1">
        <f t="shared" si="83"/>
        <v>0</v>
      </c>
      <c r="X266" s="1"/>
      <c r="Y266" s="1"/>
      <c r="Z266" s="1"/>
      <c r="AA266" s="1"/>
      <c r="AB266" s="1"/>
      <c r="AC266" s="1">
        <f t="shared" si="84"/>
        <v>0</v>
      </c>
      <c r="AD266" s="1">
        <v>0</v>
      </c>
      <c r="AE266" s="1">
        <v>0</v>
      </c>
      <c r="AF266" s="1"/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f t="shared" si="85"/>
        <v>0</v>
      </c>
      <c r="AM266" s="1">
        <v>2263109</v>
      </c>
      <c r="AN266" s="10">
        <f t="shared" si="86"/>
        <v>2263109</v>
      </c>
      <c r="AO266" s="335"/>
      <c r="AP266" s="71"/>
      <c r="AQ266" s="338"/>
      <c r="AR266" s="315"/>
    </row>
    <row r="267" spans="1:44" s="73" customFormat="1" ht="15.6">
      <c r="A267" s="170">
        <f>+A266+1</f>
        <v>250</v>
      </c>
      <c r="B267" s="171" t="s">
        <v>12</v>
      </c>
      <c r="C267" s="171">
        <v>208894</v>
      </c>
      <c r="D267" s="171"/>
      <c r="E267" s="186" t="s">
        <v>295</v>
      </c>
      <c r="F267" s="171">
        <v>3</v>
      </c>
      <c r="G267" s="170"/>
      <c r="H267" s="171" t="s">
        <v>125</v>
      </c>
      <c r="I267" s="171" t="s">
        <v>565</v>
      </c>
      <c r="J267" s="175"/>
      <c r="K267" s="175"/>
      <c r="L267" s="168"/>
      <c r="M267" s="168"/>
      <c r="N267" s="168"/>
      <c r="O267" s="168"/>
      <c r="P267" s="168">
        <v>0</v>
      </c>
      <c r="Q267" s="168">
        <v>0</v>
      </c>
      <c r="R267" s="168">
        <v>0</v>
      </c>
      <c r="S267" s="168">
        <v>0</v>
      </c>
      <c r="T267" s="168">
        <f t="shared" si="82"/>
        <v>0</v>
      </c>
      <c r="U267" s="168">
        <v>0</v>
      </c>
      <c r="V267" s="168">
        <v>136000</v>
      </c>
      <c r="W267" s="168">
        <f t="shared" si="83"/>
        <v>136000</v>
      </c>
      <c r="X267" s="168"/>
      <c r="Y267" s="168"/>
      <c r="Z267" s="168"/>
      <c r="AA267" s="168"/>
      <c r="AB267" s="187"/>
      <c r="AC267" s="168">
        <f>SUM(W267:AB267)</f>
        <v>136000</v>
      </c>
      <c r="AD267" s="168">
        <v>0</v>
      </c>
      <c r="AE267" s="168">
        <v>0</v>
      </c>
      <c r="AF267" s="168"/>
      <c r="AG267" s="168">
        <v>3000000</v>
      </c>
      <c r="AH267" s="168">
        <v>0</v>
      </c>
      <c r="AI267" s="168">
        <v>0</v>
      </c>
      <c r="AJ267" s="168">
        <v>1000000</v>
      </c>
      <c r="AK267" s="168">
        <v>1000000</v>
      </c>
      <c r="AL267" s="168">
        <f t="shared" ref="AL267:AL271" si="88">SUM(AG267:AK267)</f>
        <v>5000000</v>
      </c>
      <c r="AM267" s="168">
        <v>0</v>
      </c>
      <c r="AN267" s="177">
        <f t="shared" si="86"/>
        <v>5136000</v>
      </c>
      <c r="AO267" s="362" t="s">
        <v>506</v>
      </c>
      <c r="AP267" s="363">
        <v>160000</v>
      </c>
      <c r="AQ267" s="364"/>
      <c r="AR267" s="333"/>
    </row>
    <row r="268" spans="1:44" s="5" customFormat="1">
      <c r="A268" s="2">
        <f t="shared" si="87"/>
        <v>251</v>
      </c>
      <c r="B268" s="3"/>
      <c r="C268" s="3"/>
      <c r="D268" s="3"/>
      <c r="E268" s="53" t="s">
        <v>329</v>
      </c>
      <c r="F268" s="3">
        <v>5</v>
      </c>
      <c r="G268" s="3"/>
      <c r="H268" s="3" t="s">
        <v>441</v>
      </c>
      <c r="I268" s="3" t="s">
        <v>566</v>
      </c>
      <c r="J268" s="9"/>
      <c r="K268" s="9"/>
      <c r="L268" s="1"/>
      <c r="M268" s="1"/>
      <c r="N268" s="1"/>
      <c r="O268" s="1"/>
      <c r="P268" s="1"/>
      <c r="Q268" s="1">
        <v>0</v>
      </c>
      <c r="R268" s="1">
        <v>0</v>
      </c>
      <c r="S268" s="1">
        <v>0</v>
      </c>
      <c r="T268" s="1">
        <f t="shared" si="82"/>
        <v>0</v>
      </c>
      <c r="U268" s="1">
        <v>0</v>
      </c>
      <c r="V268" s="1">
        <v>0</v>
      </c>
      <c r="W268" s="1">
        <f t="shared" si="83"/>
        <v>0</v>
      </c>
      <c r="X268" s="1"/>
      <c r="Y268" s="1"/>
      <c r="Z268" s="1"/>
      <c r="AA268" s="1"/>
      <c r="AB268" s="1"/>
      <c r="AC268" s="1">
        <f>SUM(W268:AB268)</f>
        <v>0</v>
      </c>
      <c r="AD268" s="1">
        <v>0</v>
      </c>
      <c r="AE268" s="1">
        <v>0</v>
      </c>
      <c r="AF268" s="1"/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f t="shared" si="88"/>
        <v>0</v>
      </c>
      <c r="AM268" s="1">
        <v>0</v>
      </c>
      <c r="AN268" s="10">
        <f t="shared" si="86"/>
        <v>0</v>
      </c>
      <c r="AO268" s="365"/>
      <c r="AP268" s="71"/>
      <c r="AQ268" s="366"/>
      <c r="AR268" s="315"/>
    </row>
    <row r="269" spans="1:44" s="73" customFormat="1" ht="15.6">
      <c r="A269" s="170">
        <f t="shared" si="87"/>
        <v>252</v>
      </c>
      <c r="B269" s="171" t="s">
        <v>22</v>
      </c>
      <c r="C269" s="171" t="s">
        <v>477</v>
      </c>
      <c r="D269" s="171"/>
      <c r="E269" s="179" t="s">
        <v>330</v>
      </c>
      <c r="F269" s="171">
        <v>5</v>
      </c>
      <c r="G269" s="171"/>
      <c r="H269" s="171" t="s">
        <v>124</v>
      </c>
      <c r="I269" s="171" t="s">
        <v>566</v>
      </c>
      <c r="J269" s="175"/>
      <c r="K269" s="175"/>
      <c r="L269" s="168"/>
      <c r="M269" s="168"/>
      <c r="N269" s="168"/>
      <c r="O269" s="168"/>
      <c r="P269" s="168"/>
      <c r="Q269" s="168">
        <v>0</v>
      </c>
      <c r="R269" s="168">
        <v>0</v>
      </c>
      <c r="S269" s="168">
        <v>0</v>
      </c>
      <c r="T269" s="168">
        <f t="shared" si="82"/>
        <v>0</v>
      </c>
      <c r="U269" s="168">
        <v>0</v>
      </c>
      <c r="V269" s="168">
        <v>0</v>
      </c>
      <c r="W269" s="168">
        <f t="shared" si="83"/>
        <v>0</v>
      </c>
      <c r="X269" s="168"/>
      <c r="Y269" s="168"/>
      <c r="Z269" s="168"/>
      <c r="AA269" s="168"/>
      <c r="AB269" s="168"/>
      <c r="AC269" s="168">
        <f>SUM(W269:AB269)</f>
        <v>0</v>
      </c>
      <c r="AD269" s="168">
        <v>0</v>
      </c>
      <c r="AE269" s="168">
        <v>0</v>
      </c>
      <c r="AF269" s="168"/>
      <c r="AG269" s="168">
        <v>0</v>
      </c>
      <c r="AH269" s="168">
        <v>0</v>
      </c>
      <c r="AI269" s="168">
        <v>6000000</v>
      </c>
      <c r="AJ269" s="168">
        <v>0</v>
      </c>
      <c r="AK269" s="168">
        <v>0</v>
      </c>
      <c r="AL269" s="168">
        <f t="shared" si="88"/>
        <v>6000000</v>
      </c>
      <c r="AM269" s="168">
        <v>0</v>
      </c>
      <c r="AN269" s="177">
        <f t="shared" si="86"/>
        <v>6000000</v>
      </c>
      <c r="AO269" s="367"/>
      <c r="AP269" s="331"/>
      <c r="AQ269" s="368"/>
      <c r="AR269" s="333"/>
    </row>
    <row r="270" spans="1:44" s="73" customFormat="1" ht="15.6">
      <c r="A270" s="79">
        <f>+A269+1</f>
        <v>253</v>
      </c>
      <c r="B270" s="7"/>
      <c r="C270" s="7">
        <v>203416</v>
      </c>
      <c r="D270" s="7"/>
      <c r="E270" s="75" t="s">
        <v>491</v>
      </c>
      <c r="F270" s="7"/>
      <c r="G270" s="7"/>
      <c r="H270" s="7" t="s">
        <v>124</v>
      </c>
      <c r="I270" s="7" t="s">
        <v>318</v>
      </c>
      <c r="J270" s="81"/>
      <c r="K270" s="81"/>
      <c r="L270" s="6"/>
      <c r="M270" s="6"/>
      <c r="N270" s="6"/>
      <c r="O270" s="6"/>
      <c r="P270" s="6"/>
      <c r="Q270" s="6"/>
      <c r="R270" s="6"/>
      <c r="S270" s="6">
        <v>0</v>
      </c>
      <c r="T270" s="6">
        <f t="shared" si="82"/>
        <v>0</v>
      </c>
      <c r="U270" s="6">
        <v>1000000</v>
      </c>
      <c r="V270" s="6">
        <v>0</v>
      </c>
      <c r="W270" s="6">
        <f t="shared" si="83"/>
        <v>1000000</v>
      </c>
      <c r="X270" s="6"/>
      <c r="Y270" s="6"/>
      <c r="Z270" s="6"/>
      <c r="AA270" s="6"/>
      <c r="AB270" s="6"/>
      <c r="AC270" s="6">
        <f>SUM(W270:AB270)</f>
        <v>1000000</v>
      </c>
      <c r="AD270" s="6">
        <v>0</v>
      </c>
      <c r="AE270" s="6">
        <v>0</v>
      </c>
      <c r="AF270" s="6"/>
      <c r="AG270" s="6">
        <v>1900000</v>
      </c>
      <c r="AH270" s="6">
        <v>0</v>
      </c>
      <c r="AI270" s="6">
        <v>0</v>
      </c>
      <c r="AJ270" s="6">
        <v>0</v>
      </c>
      <c r="AK270" s="6">
        <v>0</v>
      </c>
      <c r="AL270" s="6">
        <f t="shared" si="88"/>
        <v>1900000</v>
      </c>
      <c r="AM270" s="6">
        <v>0</v>
      </c>
      <c r="AN270" s="83">
        <f t="shared" si="86"/>
        <v>2900000</v>
      </c>
      <c r="AO270" s="369"/>
      <c r="AP270" s="284"/>
      <c r="AQ270" s="361" t="s">
        <v>506</v>
      </c>
      <c r="AR270" s="326">
        <v>50000</v>
      </c>
    </row>
    <row r="271" spans="1:44" s="73" customFormat="1" ht="15.6">
      <c r="A271" s="170">
        <v>253</v>
      </c>
      <c r="B271" s="188" t="s">
        <v>12</v>
      </c>
      <c r="C271" s="188">
        <v>208864</v>
      </c>
      <c r="D271" s="188"/>
      <c r="E271" s="174" t="s">
        <v>277</v>
      </c>
      <c r="F271" s="171">
        <v>1</v>
      </c>
      <c r="G271" s="171"/>
      <c r="H271" s="171" t="s">
        <v>368</v>
      </c>
      <c r="I271" s="171" t="s">
        <v>561</v>
      </c>
      <c r="J271" s="175"/>
      <c r="K271" s="168"/>
      <c r="L271" s="168"/>
      <c r="M271" s="168"/>
      <c r="N271" s="168"/>
      <c r="O271" s="168">
        <v>0</v>
      </c>
      <c r="P271" s="168">
        <v>0</v>
      </c>
      <c r="Q271" s="168">
        <v>270271</v>
      </c>
      <c r="R271" s="168">
        <v>468549</v>
      </c>
      <c r="S271" s="168">
        <v>507591</v>
      </c>
      <c r="T271" s="168">
        <f>SUM(J271:S271)</f>
        <v>1246411</v>
      </c>
      <c r="U271" s="168">
        <v>100000</v>
      </c>
      <c r="V271" s="168">
        <v>771916</v>
      </c>
      <c r="W271" s="168">
        <f>U271+V271</f>
        <v>871916</v>
      </c>
      <c r="X271" s="168"/>
      <c r="Y271" s="168"/>
      <c r="Z271" s="168"/>
      <c r="AA271" s="168"/>
      <c r="AB271" s="168"/>
      <c r="AC271" s="168">
        <f>W271+X271+Y271+AA271+AB271+Z271</f>
        <v>871916</v>
      </c>
      <c r="AD271" s="168">
        <v>0</v>
      </c>
      <c r="AE271" s="168">
        <v>0</v>
      </c>
      <c r="AF271" s="168"/>
      <c r="AG271" s="168">
        <v>500000</v>
      </c>
      <c r="AH271" s="168">
        <v>1000000</v>
      </c>
      <c r="AI271" s="168">
        <v>1000000</v>
      </c>
      <c r="AJ271" s="168">
        <v>1000000</v>
      </c>
      <c r="AK271" s="168">
        <v>1000000</v>
      </c>
      <c r="AL271" s="168">
        <f t="shared" si="88"/>
        <v>4500000</v>
      </c>
      <c r="AM271" s="183">
        <v>5000000</v>
      </c>
      <c r="AN271" s="177">
        <f>+T271+AC271+AL271+AM271</f>
        <v>11618327</v>
      </c>
      <c r="AO271" s="344"/>
      <c r="AP271" s="345"/>
      <c r="AQ271" s="346"/>
      <c r="AR271" s="347"/>
    </row>
    <row r="272" spans="1:44" s="73" customFormat="1" ht="15.6">
      <c r="A272" s="79">
        <v>254</v>
      </c>
      <c r="B272" s="113" t="s">
        <v>12</v>
      </c>
      <c r="C272" s="113" t="s">
        <v>477</v>
      </c>
      <c r="D272" s="113"/>
      <c r="E272" s="75" t="s">
        <v>507</v>
      </c>
      <c r="F272" s="7"/>
      <c r="G272" s="7"/>
      <c r="H272" s="7" t="s">
        <v>124</v>
      </c>
      <c r="I272" s="7" t="s">
        <v>508</v>
      </c>
      <c r="J272" s="81"/>
      <c r="K272" s="6"/>
      <c r="L272" s="6"/>
      <c r="M272" s="6"/>
      <c r="N272" s="6"/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f t="shared" ref="W272" si="89">U272+V272</f>
        <v>0</v>
      </c>
      <c r="X272" s="6"/>
      <c r="Y272" s="6"/>
      <c r="Z272" s="6"/>
      <c r="AA272" s="6"/>
      <c r="AB272" s="6"/>
      <c r="AC272" s="6">
        <f>W272+X272+Y272+AA272+AB272+Z272</f>
        <v>0</v>
      </c>
      <c r="AD272" s="6">
        <v>0</v>
      </c>
      <c r="AE272" s="6">
        <v>0</v>
      </c>
      <c r="AF272" s="6"/>
      <c r="AG272" s="6">
        <v>195931</v>
      </c>
      <c r="AH272" s="6">
        <v>0</v>
      </c>
      <c r="AI272" s="6">
        <v>0</v>
      </c>
      <c r="AJ272" s="6">
        <v>0</v>
      </c>
      <c r="AK272" s="6">
        <v>0</v>
      </c>
      <c r="AL272" s="6">
        <f t="shared" ref="AL272" si="90">SUM(AG272:AK272)</f>
        <v>195931</v>
      </c>
      <c r="AM272" s="101">
        <v>0</v>
      </c>
      <c r="AN272" s="83">
        <f t="shared" ref="AN272" si="91">+T272+AC272+AL272+AM272</f>
        <v>195931</v>
      </c>
      <c r="AO272" s="114"/>
      <c r="AP272" s="50"/>
      <c r="AQ272" s="114"/>
      <c r="AR272" s="50"/>
    </row>
    <row r="273" spans="1:44">
      <c r="A273" s="2">
        <v>255</v>
      </c>
      <c r="B273" s="91"/>
      <c r="C273" s="115"/>
      <c r="D273" s="115"/>
      <c r="E273" s="88" t="s">
        <v>133</v>
      </c>
      <c r="F273" s="61"/>
      <c r="G273" s="61"/>
      <c r="H273" s="62"/>
      <c r="I273" s="61"/>
      <c r="J273" s="63">
        <f t="shared" ref="J273:AN273" si="92">SUM(J257:J272)</f>
        <v>1215</v>
      </c>
      <c r="K273" s="63">
        <f t="shared" si="92"/>
        <v>395779</v>
      </c>
      <c r="L273" s="63">
        <f t="shared" si="92"/>
        <v>100060</v>
      </c>
      <c r="M273" s="63">
        <f t="shared" si="92"/>
        <v>279988</v>
      </c>
      <c r="N273" s="63">
        <f t="shared" si="92"/>
        <v>185673</v>
      </c>
      <c r="O273" s="63">
        <f t="shared" si="92"/>
        <v>10410143</v>
      </c>
      <c r="P273" s="63">
        <f t="shared" si="92"/>
        <v>5716563</v>
      </c>
      <c r="Q273" s="63">
        <f t="shared" si="92"/>
        <v>13730565</v>
      </c>
      <c r="R273" s="63">
        <f t="shared" si="92"/>
        <v>10111563</v>
      </c>
      <c r="S273" s="63">
        <f t="shared" si="92"/>
        <v>22544003</v>
      </c>
      <c r="T273" s="63">
        <f t="shared" si="92"/>
        <v>63475552</v>
      </c>
      <c r="U273" s="63">
        <f t="shared" si="92"/>
        <v>3643484</v>
      </c>
      <c r="V273" s="63">
        <f t="shared" si="92"/>
        <v>13867386</v>
      </c>
      <c r="W273" s="63">
        <f t="shared" si="92"/>
        <v>17510870</v>
      </c>
      <c r="X273" s="63">
        <f t="shared" si="92"/>
        <v>0</v>
      </c>
      <c r="Y273" s="63">
        <f t="shared" si="92"/>
        <v>0</v>
      </c>
      <c r="Z273" s="63">
        <f t="shared" si="92"/>
        <v>0</v>
      </c>
      <c r="AA273" s="63">
        <f t="shared" si="92"/>
        <v>0</v>
      </c>
      <c r="AB273" s="63">
        <f t="shared" si="92"/>
        <v>0</v>
      </c>
      <c r="AC273" s="63">
        <f t="shared" si="92"/>
        <v>17510870</v>
      </c>
      <c r="AD273" s="63">
        <f t="shared" si="92"/>
        <v>0</v>
      </c>
      <c r="AE273" s="63">
        <f t="shared" si="92"/>
        <v>0</v>
      </c>
      <c r="AF273" s="63">
        <f t="shared" si="92"/>
        <v>0</v>
      </c>
      <c r="AG273" s="63">
        <f t="shared" si="92"/>
        <v>5595931</v>
      </c>
      <c r="AH273" s="63">
        <f t="shared" si="92"/>
        <v>1000000</v>
      </c>
      <c r="AI273" s="63">
        <f t="shared" si="92"/>
        <v>7000000</v>
      </c>
      <c r="AJ273" s="63">
        <f t="shared" si="92"/>
        <v>7427000</v>
      </c>
      <c r="AK273" s="63">
        <f t="shared" si="92"/>
        <v>7000000</v>
      </c>
      <c r="AL273" s="63">
        <f t="shared" si="92"/>
        <v>28022931</v>
      </c>
      <c r="AM273" s="63">
        <f t="shared" si="92"/>
        <v>7263109</v>
      </c>
      <c r="AN273" s="65">
        <f t="shared" si="92"/>
        <v>116272462</v>
      </c>
      <c r="AO273" s="116"/>
      <c r="AP273" s="117"/>
      <c r="AQ273" s="118"/>
      <c r="AR273" s="117"/>
    </row>
    <row r="274" spans="1:44">
      <c r="A274" s="2">
        <f t="shared" ref="A274:A280" si="93">+A273+1</f>
        <v>256</v>
      </c>
      <c r="B274" s="91"/>
      <c r="C274" s="119"/>
      <c r="D274" s="119"/>
      <c r="E274" s="56"/>
      <c r="F274" s="69"/>
      <c r="G274" s="69"/>
      <c r="H274" s="69"/>
      <c r="I274" s="69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120"/>
      <c r="AO274" s="121"/>
      <c r="AP274" s="71"/>
      <c r="AQ274" s="122"/>
      <c r="AR274" s="71"/>
    </row>
    <row r="275" spans="1:44">
      <c r="A275" s="2">
        <f t="shared" si="93"/>
        <v>257</v>
      </c>
      <c r="B275" s="91"/>
      <c r="C275" s="123"/>
      <c r="D275" s="123"/>
      <c r="E275" s="111" t="s">
        <v>134</v>
      </c>
      <c r="F275" s="7"/>
      <c r="G275" s="7"/>
      <c r="H275" s="3"/>
      <c r="I275" s="7"/>
      <c r="J275" s="50"/>
      <c r="K275" s="50"/>
      <c r="L275" s="113"/>
      <c r="M275" s="113"/>
      <c r="N275" s="113"/>
      <c r="O275" s="113"/>
      <c r="P275" s="113"/>
      <c r="Q275" s="113"/>
      <c r="R275" s="113"/>
      <c r="S275" s="113"/>
      <c r="T275" s="113"/>
      <c r="U275" s="123"/>
      <c r="V275" s="113"/>
      <c r="W275" s="123"/>
      <c r="X275" s="123"/>
      <c r="Y275" s="123"/>
      <c r="Z275" s="6"/>
      <c r="AA275" s="123"/>
      <c r="AB275" s="6"/>
      <c r="AC275" s="113"/>
      <c r="AD275" s="113"/>
      <c r="AE275" s="11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4"/>
      <c r="AP275" s="50"/>
      <c r="AQ275" s="124"/>
      <c r="AR275" s="113"/>
    </row>
    <row r="276" spans="1:44">
      <c r="A276" s="2">
        <f t="shared" si="93"/>
        <v>258</v>
      </c>
      <c r="B276" s="91"/>
      <c r="C276" s="91"/>
      <c r="D276" s="91"/>
      <c r="E276" s="53"/>
      <c r="F276" s="3"/>
      <c r="G276" s="3"/>
      <c r="H276" s="3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0"/>
      <c r="AO276" s="100"/>
      <c r="AP276" s="12"/>
      <c r="AQ276" s="112"/>
      <c r="AR276" s="12"/>
    </row>
    <row r="277" spans="1:44" s="5" customFormat="1">
      <c r="A277" s="152">
        <f t="shared" si="93"/>
        <v>259</v>
      </c>
      <c r="B277" s="181" t="s">
        <v>22</v>
      </c>
      <c r="C277" s="181">
        <v>203619</v>
      </c>
      <c r="D277" s="181"/>
      <c r="E277" s="160" t="s">
        <v>256</v>
      </c>
      <c r="F277" s="153">
        <v>5</v>
      </c>
      <c r="G277" s="153"/>
      <c r="H277" s="153" t="s">
        <v>426</v>
      </c>
      <c r="I277" s="153" t="s">
        <v>135</v>
      </c>
      <c r="J277" s="155">
        <v>0</v>
      </c>
      <c r="K277" s="167"/>
      <c r="L277" s="156">
        <v>28895</v>
      </c>
      <c r="M277" s="156">
        <v>11400</v>
      </c>
      <c r="N277" s="156">
        <v>380</v>
      </c>
      <c r="O277" s="156">
        <v>220840</v>
      </c>
      <c r="P277" s="156">
        <v>673334</v>
      </c>
      <c r="Q277" s="156">
        <v>3881484</v>
      </c>
      <c r="R277" s="156">
        <v>11168266</v>
      </c>
      <c r="S277" s="156">
        <v>2509541</v>
      </c>
      <c r="T277" s="156">
        <f>SUM(J277:S277)</f>
        <v>18494140</v>
      </c>
      <c r="U277" s="156">
        <v>0</v>
      </c>
      <c r="V277" s="156">
        <v>500000</v>
      </c>
      <c r="W277" s="156">
        <f>U277+V277</f>
        <v>500000</v>
      </c>
      <c r="X277" s="156"/>
      <c r="Y277" s="156"/>
      <c r="Z277" s="156"/>
      <c r="AA277" s="156"/>
      <c r="AB277" s="156"/>
      <c r="AC277" s="156">
        <f>W277+X277+Y277+AA277+AB277+Z277</f>
        <v>500000</v>
      </c>
      <c r="AD277" s="156">
        <v>0</v>
      </c>
      <c r="AE277" s="156">
        <v>0</v>
      </c>
      <c r="AF277" s="156"/>
      <c r="AG277" s="156">
        <v>0</v>
      </c>
      <c r="AH277" s="156">
        <v>0</v>
      </c>
      <c r="AI277" s="156">
        <v>0</v>
      </c>
      <c r="AJ277" s="156">
        <v>0</v>
      </c>
      <c r="AK277" s="156">
        <v>0</v>
      </c>
      <c r="AL277" s="156">
        <f t="shared" ref="AL277:AL282" si="94">SUM(AG277:AK277)</f>
        <v>0</v>
      </c>
      <c r="AM277" s="156">
        <v>0</v>
      </c>
      <c r="AN277" s="158">
        <f t="shared" ref="AN277:AN282" si="95">+T277+AC277+AL277+AM277</f>
        <v>18994140</v>
      </c>
      <c r="AO277" s="348" t="s">
        <v>232</v>
      </c>
      <c r="AP277" s="310">
        <v>948350</v>
      </c>
      <c r="AQ277" s="311" t="s">
        <v>232</v>
      </c>
      <c r="AR277" s="312">
        <v>2258728</v>
      </c>
    </row>
    <row r="278" spans="1:44" s="5" customFormat="1">
      <c r="A278" s="2">
        <f t="shared" si="93"/>
        <v>260</v>
      </c>
      <c r="B278" s="91" t="s">
        <v>22</v>
      </c>
      <c r="C278" s="91"/>
      <c r="D278" s="91"/>
      <c r="E278" s="4" t="s">
        <v>136</v>
      </c>
      <c r="F278" s="3">
        <v>3</v>
      </c>
      <c r="G278" s="3"/>
      <c r="H278" s="3" t="s">
        <v>124</v>
      </c>
      <c r="I278" s="3" t="s">
        <v>135</v>
      </c>
      <c r="J278" s="9">
        <v>0</v>
      </c>
      <c r="K278" s="70"/>
      <c r="L278" s="1">
        <v>0</v>
      </c>
      <c r="M278" s="1">
        <v>0</v>
      </c>
      <c r="N278" s="1">
        <v>0</v>
      </c>
      <c r="O278" s="1"/>
      <c r="P278" s="1">
        <v>0</v>
      </c>
      <c r="Q278" s="1">
        <v>0</v>
      </c>
      <c r="R278" s="1">
        <v>0</v>
      </c>
      <c r="S278" s="1">
        <v>0</v>
      </c>
      <c r="T278" s="1">
        <f>SUM(J278:S278)</f>
        <v>0</v>
      </c>
      <c r="U278" s="70">
        <v>0</v>
      </c>
      <c r="V278" s="1">
        <v>0</v>
      </c>
      <c r="W278" s="1">
        <f>U278+V278</f>
        <v>0</v>
      </c>
      <c r="X278" s="70"/>
      <c r="Y278" s="70"/>
      <c r="Z278" s="70"/>
      <c r="AA278" s="70"/>
      <c r="AB278" s="70"/>
      <c r="AC278" s="1">
        <f>W278+X278+Y278+AA278+AB278+Z278</f>
        <v>0</v>
      </c>
      <c r="AD278" s="1">
        <v>0</v>
      </c>
      <c r="AE278" s="1">
        <v>0</v>
      </c>
      <c r="AF278" s="70"/>
      <c r="AG278" s="70">
        <v>0</v>
      </c>
      <c r="AH278" s="70">
        <v>0</v>
      </c>
      <c r="AI278" s="70">
        <v>0</v>
      </c>
      <c r="AJ278" s="70">
        <v>0</v>
      </c>
      <c r="AK278" s="70">
        <v>0</v>
      </c>
      <c r="AL278" s="1">
        <f t="shared" si="94"/>
        <v>0</v>
      </c>
      <c r="AM278" s="70">
        <v>0</v>
      </c>
      <c r="AN278" s="10">
        <f t="shared" si="95"/>
        <v>0</v>
      </c>
      <c r="AO278" s="319"/>
      <c r="AP278" s="71"/>
      <c r="AQ278" s="131"/>
      <c r="AR278" s="315"/>
    </row>
    <row r="279" spans="1:44" s="5" customFormat="1">
      <c r="A279" s="152">
        <f t="shared" si="93"/>
        <v>261</v>
      </c>
      <c r="B279" s="181"/>
      <c r="C279" s="181">
        <v>203754</v>
      </c>
      <c r="D279" s="181"/>
      <c r="E279" s="160" t="s">
        <v>495</v>
      </c>
      <c r="F279" s="153"/>
      <c r="G279" s="153"/>
      <c r="H279" s="153"/>
      <c r="I279" s="153" t="s">
        <v>135</v>
      </c>
      <c r="J279" s="155"/>
      <c r="K279" s="167"/>
      <c r="L279" s="156"/>
      <c r="M279" s="156"/>
      <c r="N279" s="156"/>
      <c r="O279" s="156"/>
      <c r="P279" s="156"/>
      <c r="Q279" s="156"/>
      <c r="R279" s="156"/>
      <c r="S279" s="156">
        <v>5050</v>
      </c>
      <c r="T279" s="156">
        <f>SUM(J279:S279)</f>
        <v>5050</v>
      </c>
      <c r="U279" s="167">
        <v>0</v>
      </c>
      <c r="V279" s="156">
        <v>168450</v>
      </c>
      <c r="W279" s="156">
        <f>U279+V279</f>
        <v>168450</v>
      </c>
      <c r="X279" s="167"/>
      <c r="Y279" s="167"/>
      <c r="Z279" s="167"/>
      <c r="AA279" s="167"/>
      <c r="AB279" s="167"/>
      <c r="AC279" s="156">
        <f>W279+X279+Y279+AA279+AB279+Z279</f>
        <v>168450</v>
      </c>
      <c r="AD279" s="156">
        <v>0</v>
      </c>
      <c r="AE279" s="156">
        <v>0</v>
      </c>
      <c r="AF279" s="167"/>
      <c r="AG279" s="167">
        <v>0</v>
      </c>
      <c r="AH279" s="167">
        <v>0</v>
      </c>
      <c r="AI279" s="167">
        <v>0</v>
      </c>
      <c r="AJ279" s="167">
        <v>0</v>
      </c>
      <c r="AK279" s="167">
        <v>0</v>
      </c>
      <c r="AL279" s="156">
        <f t="shared" si="94"/>
        <v>0</v>
      </c>
      <c r="AM279" s="167">
        <v>0</v>
      </c>
      <c r="AN279" s="158">
        <f t="shared" si="95"/>
        <v>173500</v>
      </c>
      <c r="AO279" s="329"/>
      <c r="AP279" s="169"/>
      <c r="AQ279" s="349"/>
      <c r="AR279" s="318"/>
    </row>
    <row r="280" spans="1:44" s="5" customFormat="1">
      <c r="A280" s="2">
        <f t="shared" si="93"/>
        <v>262</v>
      </c>
      <c r="B280" s="3"/>
      <c r="C280" s="8">
        <v>203627</v>
      </c>
      <c r="D280" s="3"/>
      <c r="E280" s="4" t="s">
        <v>493</v>
      </c>
      <c r="F280" s="3"/>
      <c r="G280" s="3"/>
      <c r="H280" s="3" t="s">
        <v>124</v>
      </c>
      <c r="I280" s="3" t="s">
        <v>135</v>
      </c>
      <c r="J280" s="9"/>
      <c r="K280" s="9"/>
      <c r="L280" s="1"/>
      <c r="M280" s="1"/>
      <c r="N280" s="1"/>
      <c r="O280" s="1"/>
      <c r="P280" s="1"/>
      <c r="Q280" s="1"/>
      <c r="R280" s="1"/>
      <c r="S280" s="1">
        <v>0</v>
      </c>
      <c r="T280" s="1">
        <f>SUM(J280:S280)</f>
        <v>0</v>
      </c>
      <c r="U280" s="1">
        <v>2000000</v>
      </c>
      <c r="V280" s="1">
        <v>0</v>
      </c>
      <c r="W280" s="1">
        <f>U280+V280</f>
        <v>2000000</v>
      </c>
      <c r="X280" s="1"/>
      <c r="Y280" s="1"/>
      <c r="Z280" s="1"/>
      <c r="AA280" s="1"/>
      <c r="AB280" s="1"/>
      <c r="AC280" s="1">
        <f>SUM(W280:AB280)</f>
        <v>2000000</v>
      </c>
      <c r="AD280" s="1">
        <v>0</v>
      </c>
      <c r="AE280" s="1">
        <v>0</v>
      </c>
      <c r="AF280" s="1"/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f t="shared" si="94"/>
        <v>0</v>
      </c>
      <c r="AM280" s="1">
        <v>0</v>
      </c>
      <c r="AN280" s="10">
        <f t="shared" si="95"/>
        <v>2000000</v>
      </c>
      <c r="AO280" s="313"/>
      <c r="AP280" s="69"/>
      <c r="AQ280" s="350"/>
      <c r="AR280" s="315"/>
    </row>
    <row r="281" spans="1:44" s="5" customFormat="1">
      <c r="A281" s="152"/>
      <c r="B281" s="153"/>
      <c r="C281" s="153"/>
      <c r="D281" s="153"/>
      <c r="E281" s="160" t="s">
        <v>522</v>
      </c>
      <c r="F281" s="153"/>
      <c r="G281" s="153"/>
      <c r="H281" s="153" t="s">
        <v>124</v>
      </c>
      <c r="I281" s="153" t="s">
        <v>135</v>
      </c>
      <c r="J281" s="155"/>
      <c r="K281" s="155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>
        <v>0</v>
      </c>
      <c r="W281" s="156">
        <v>0</v>
      </c>
      <c r="X281" s="156"/>
      <c r="Y281" s="156"/>
      <c r="Z281" s="156"/>
      <c r="AA281" s="156"/>
      <c r="AB281" s="156"/>
      <c r="AC281" s="156">
        <v>0</v>
      </c>
      <c r="AD281" s="156"/>
      <c r="AE281" s="156"/>
      <c r="AF281" s="156"/>
      <c r="AG281" s="156">
        <v>11973125</v>
      </c>
      <c r="AH281" s="156">
        <v>0</v>
      </c>
      <c r="AI281" s="156">
        <v>0</v>
      </c>
      <c r="AJ281" s="156">
        <v>0</v>
      </c>
      <c r="AK281" s="156">
        <v>0</v>
      </c>
      <c r="AL281" s="156">
        <f t="shared" si="94"/>
        <v>11973125</v>
      </c>
      <c r="AM281" s="156">
        <v>0</v>
      </c>
      <c r="AN281" s="158">
        <f t="shared" si="95"/>
        <v>11973125</v>
      </c>
      <c r="AO281" s="336" t="s">
        <v>506</v>
      </c>
      <c r="AP281" s="351">
        <v>600000</v>
      </c>
      <c r="AQ281" s="352" t="s">
        <v>506</v>
      </c>
      <c r="AR281" s="318">
        <v>300000</v>
      </c>
    </row>
    <row r="282" spans="1:44" s="5" customFormat="1">
      <c r="A282" s="2"/>
      <c r="B282" s="3"/>
      <c r="C282" s="3"/>
      <c r="D282" s="3"/>
      <c r="E282" s="4" t="s">
        <v>521</v>
      </c>
      <c r="F282" s="3"/>
      <c r="G282" s="3"/>
      <c r="H282" s="3" t="s">
        <v>124</v>
      </c>
      <c r="I282" s="3" t="s">
        <v>135</v>
      </c>
      <c r="J282" s="9"/>
      <c r="K282" s="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>
        <v>0</v>
      </c>
      <c r="W282" s="1">
        <v>0</v>
      </c>
      <c r="X282" s="1"/>
      <c r="Y282" s="1"/>
      <c r="Z282" s="1"/>
      <c r="AA282" s="1"/>
      <c r="AB282" s="1"/>
      <c r="AC282" s="1">
        <v>0</v>
      </c>
      <c r="AD282" s="1"/>
      <c r="AE282" s="1"/>
      <c r="AF282" s="1"/>
      <c r="AG282" s="1">
        <v>10695625</v>
      </c>
      <c r="AH282" s="1">
        <v>0</v>
      </c>
      <c r="AI282" s="1">
        <v>0</v>
      </c>
      <c r="AJ282" s="1">
        <v>0</v>
      </c>
      <c r="AK282" s="1">
        <v>0</v>
      </c>
      <c r="AL282" s="1">
        <f t="shared" si="94"/>
        <v>10695625</v>
      </c>
      <c r="AM282" s="1">
        <v>0</v>
      </c>
      <c r="AN282" s="10">
        <f t="shared" si="95"/>
        <v>10695625</v>
      </c>
      <c r="AO282" s="353" t="s">
        <v>506</v>
      </c>
      <c r="AP282" s="354">
        <v>600000</v>
      </c>
      <c r="AQ282" s="355" t="s">
        <v>510</v>
      </c>
      <c r="AR282" s="356">
        <v>310000</v>
      </c>
    </row>
    <row r="283" spans="1:44">
      <c r="A283" s="2">
        <f>+A280+1</f>
        <v>263</v>
      </c>
      <c r="B283" s="91"/>
      <c r="C283" s="113"/>
      <c r="D283" s="113"/>
      <c r="E283" s="60" t="s">
        <v>137</v>
      </c>
      <c r="F283" s="61"/>
      <c r="G283" s="61"/>
      <c r="H283" s="62"/>
      <c r="I283" s="125"/>
      <c r="J283" s="63">
        <f t="shared" ref="J283:AE283" si="96">SUM(J277:J280)</f>
        <v>0</v>
      </c>
      <c r="K283" s="63">
        <f t="shared" si="96"/>
        <v>0</v>
      </c>
      <c r="L283" s="63">
        <f t="shared" si="96"/>
        <v>28895</v>
      </c>
      <c r="M283" s="63">
        <f t="shared" si="96"/>
        <v>11400</v>
      </c>
      <c r="N283" s="63">
        <f t="shared" si="96"/>
        <v>380</v>
      </c>
      <c r="O283" s="63">
        <f t="shared" si="96"/>
        <v>220840</v>
      </c>
      <c r="P283" s="63">
        <f t="shared" si="96"/>
        <v>673334</v>
      </c>
      <c r="Q283" s="63">
        <f t="shared" si="96"/>
        <v>3881484</v>
      </c>
      <c r="R283" s="63">
        <f t="shared" si="96"/>
        <v>11168266</v>
      </c>
      <c r="S283" s="63">
        <f t="shared" si="96"/>
        <v>2514591</v>
      </c>
      <c r="T283" s="63">
        <f t="shared" si="96"/>
        <v>18499190</v>
      </c>
      <c r="U283" s="63">
        <f t="shared" si="96"/>
        <v>2000000</v>
      </c>
      <c r="V283" s="63">
        <f t="shared" si="96"/>
        <v>668450</v>
      </c>
      <c r="W283" s="63">
        <f t="shared" si="96"/>
        <v>2668450</v>
      </c>
      <c r="X283" s="63">
        <f t="shared" si="96"/>
        <v>0</v>
      </c>
      <c r="Y283" s="63">
        <f t="shared" si="96"/>
        <v>0</v>
      </c>
      <c r="Z283" s="63">
        <f t="shared" si="96"/>
        <v>0</v>
      </c>
      <c r="AA283" s="63">
        <f t="shared" si="96"/>
        <v>0</v>
      </c>
      <c r="AB283" s="63">
        <f t="shared" si="96"/>
        <v>0</v>
      </c>
      <c r="AC283" s="63">
        <f t="shared" si="96"/>
        <v>2668450</v>
      </c>
      <c r="AD283" s="63">
        <f t="shared" si="96"/>
        <v>0</v>
      </c>
      <c r="AE283" s="63">
        <f t="shared" si="96"/>
        <v>0</v>
      </c>
      <c r="AF283" s="63"/>
      <c r="AG283" s="63">
        <f t="shared" ref="AG283:AK283" si="97">SUM(AG277:AG282)</f>
        <v>22668750</v>
      </c>
      <c r="AH283" s="63">
        <f t="shared" si="97"/>
        <v>0</v>
      </c>
      <c r="AI283" s="63">
        <f t="shared" si="97"/>
        <v>0</v>
      </c>
      <c r="AJ283" s="63">
        <f t="shared" si="97"/>
        <v>0</v>
      </c>
      <c r="AK283" s="63">
        <f t="shared" si="97"/>
        <v>0</v>
      </c>
      <c r="AL283" s="63">
        <f>SUM(AL277:AL282)</f>
        <v>22668750</v>
      </c>
      <c r="AM283" s="63">
        <f>SUM(AM277:AM282)</f>
        <v>0</v>
      </c>
      <c r="AN283" s="65">
        <f t="shared" ref="AN283" si="98">SUM(AN277:AN280)</f>
        <v>21167640</v>
      </c>
      <c r="AO283" s="103"/>
      <c r="AP283" s="50"/>
      <c r="AQ283" s="106"/>
      <c r="AR283" s="126"/>
    </row>
    <row r="284" spans="1:44">
      <c r="A284" s="2">
        <f t="shared" ref="A284:A299" si="99">+A283+1</f>
        <v>264</v>
      </c>
      <c r="B284" s="91"/>
      <c r="C284" s="110"/>
      <c r="D284" s="110"/>
      <c r="E284" s="127"/>
      <c r="F284" s="3"/>
      <c r="G284" s="3"/>
      <c r="H284" s="3"/>
      <c r="I284" s="3"/>
      <c r="J284" s="12"/>
      <c r="K284" s="12"/>
      <c r="L284" s="91"/>
      <c r="M284" s="91"/>
      <c r="N284" s="91"/>
      <c r="O284" s="91"/>
      <c r="P284" s="91"/>
      <c r="Q284" s="91"/>
      <c r="R284" s="91"/>
      <c r="S284" s="91"/>
      <c r="T284" s="91"/>
      <c r="U284" s="110"/>
      <c r="V284" s="91"/>
      <c r="W284" s="110"/>
      <c r="X284" s="110"/>
      <c r="Y284" s="110"/>
      <c r="Z284" s="1"/>
      <c r="AA284" s="110"/>
      <c r="AB284" s="1"/>
      <c r="AC284" s="91"/>
      <c r="AD284" s="91"/>
      <c r="AE284" s="91"/>
      <c r="AF284" s="110"/>
      <c r="AG284" s="110"/>
      <c r="AH284" s="110"/>
      <c r="AI284" s="110"/>
      <c r="AJ284" s="110"/>
      <c r="AK284" s="110"/>
      <c r="AL284" s="110"/>
      <c r="AM284" s="110"/>
      <c r="AN284" s="110"/>
      <c r="AO284" s="112"/>
      <c r="AP284" s="12"/>
      <c r="AQ284" s="112"/>
      <c r="AR284" s="91"/>
    </row>
    <row r="285" spans="1:44">
      <c r="A285" s="2">
        <f t="shared" si="99"/>
        <v>265</v>
      </c>
      <c r="B285" s="91"/>
      <c r="C285" s="123"/>
      <c r="D285" s="123"/>
      <c r="E285" s="111" t="s">
        <v>291</v>
      </c>
      <c r="F285" s="7"/>
      <c r="G285" s="7"/>
      <c r="H285" s="3"/>
      <c r="I285" s="7"/>
      <c r="J285" s="50"/>
      <c r="K285" s="50"/>
      <c r="L285" s="113"/>
      <c r="M285" s="113"/>
      <c r="N285" s="113"/>
      <c r="O285" s="113"/>
      <c r="P285" s="113"/>
      <c r="Q285" s="113"/>
      <c r="R285" s="113"/>
      <c r="S285" s="113"/>
      <c r="T285" s="113"/>
      <c r="U285" s="123"/>
      <c r="V285" s="113"/>
      <c r="W285" s="123"/>
      <c r="X285" s="123"/>
      <c r="Y285" s="123"/>
      <c r="Z285" s="6"/>
      <c r="AA285" s="123"/>
      <c r="AB285" s="6"/>
      <c r="AC285" s="113"/>
      <c r="AD285" s="113"/>
      <c r="AE285" s="11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4"/>
      <c r="AP285" s="50"/>
      <c r="AQ285" s="124"/>
      <c r="AR285" s="113"/>
    </row>
    <row r="286" spans="1:44">
      <c r="A286" s="2">
        <f t="shared" si="99"/>
        <v>266</v>
      </c>
      <c r="B286" s="91"/>
      <c r="C286" s="110"/>
      <c r="D286" s="110"/>
      <c r="E286" s="127"/>
      <c r="F286" s="3"/>
      <c r="G286" s="3"/>
      <c r="H286" s="3"/>
      <c r="I286" s="3"/>
      <c r="J286" s="12"/>
      <c r="K286" s="12"/>
      <c r="L286" s="91"/>
      <c r="M286" s="91"/>
      <c r="N286" s="91"/>
      <c r="O286" s="91"/>
      <c r="P286" s="91"/>
      <c r="Q286" s="91"/>
      <c r="R286" s="91"/>
      <c r="S286" s="91"/>
      <c r="T286" s="91"/>
      <c r="U286" s="110"/>
      <c r="V286" s="91"/>
      <c r="W286" s="110"/>
      <c r="X286" s="110"/>
      <c r="Y286" s="110"/>
      <c r="Z286" s="1"/>
      <c r="AA286" s="110"/>
      <c r="AB286" s="1"/>
      <c r="AC286" s="91"/>
      <c r="AD286" s="91"/>
      <c r="AE286" s="91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2"/>
      <c r="AP286" s="12"/>
      <c r="AQ286" s="112"/>
      <c r="AR286" s="91"/>
    </row>
    <row r="287" spans="1:44" s="5" customFormat="1">
      <c r="A287" s="152">
        <f t="shared" si="99"/>
        <v>267</v>
      </c>
      <c r="B287" s="181" t="s">
        <v>22</v>
      </c>
      <c r="C287" s="181">
        <v>201861</v>
      </c>
      <c r="D287" s="181"/>
      <c r="E287" s="160" t="s">
        <v>138</v>
      </c>
      <c r="F287" s="153">
        <v>5</v>
      </c>
      <c r="G287" s="153"/>
      <c r="H287" s="153" t="s">
        <v>439</v>
      </c>
      <c r="I287" s="153" t="s">
        <v>44</v>
      </c>
      <c r="J287" s="155">
        <v>0</v>
      </c>
      <c r="K287" s="156"/>
      <c r="L287" s="156">
        <v>0</v>
      </c>
      <c r="M287" s="156">
        <v>0</v>
      </c>
      <c r="N287" s="156">
        <v>0</v>
      </c>
      <c r="O287" s="156">
        <v>0</v>
      </c>
      <c r="P287" s="156">
        <v>0</v>
      </c>
      <c r="Q287" s="156">
        <v>0</v>
      </c>
      <c r="R287" s="156">
        <v>0</v>
      </c>
      <c r="S287" s="156">
        <v>0</v>
      </c>
      <c r="T287" s="156">
        <f t="shared" ref="T287:T304" si="100">SUM(J287:S287)</f>
        <v>0</v>
      </c>
      <c r="U287" s="156">
        <v>0</v>
      </c>
      <c r="V287" s="156">
        <v>0</v>
      </c>
      <c r="W287" s="156">
        <f t="shared" ref="W287:W305" si="101">U287+V287</f>
        <v>0</v>
      </c>
      <c r="X287" s="156"/>
      <c r="Y287" s="156"/>
      <c r="Z287" s="156"/>
      <c r="AA287" s="156"/>
      <c r="AB287" s="156"/>
      <c r="AC287" s="156">
        <f t="shared" ref="AC287:AC305" si="102">W287+X287+Y287+AA287+AB287+Z287</f>
        <v>0</v>
      </c>
      <c r="AD287" s="156">
        <v>0</v>
      </c>
      <c r="AE287" s="156">
        <v>0</v>
      </c>
      <c r="AF287" s="156"/>
      <c r="AG287" s="156">
        <v>0</v>
      </c>
      <c r="AH287" s="156">
        <v>0</v>
      </c>
      <c r="AI287" s="156">
        <v>0</v>
      </c>
      <c r="AJ287" s="156">
        <v>0</v>
      </c>
      <c r="AK287" s="156">
        <v>0</v>
      </c>
      <c r="AL287" s="156">
        <f t="shared" ref="AL287:AL305" si="103">SUM(AG287:AK287)</f>
        <v>0</v>
      </c>
      <c r="AM287" s="156">
        <v>0</v>
      </c>
      <c r="AN287" s="158">
        <f t="shared" ref="AN287:AN305" si="104">+T287+AC287+AL287+AM287</f>
        <v>0</v>
      </c>
      <c r="AO287" s="309"/>
      <c r="AP287" s="310"/>
      <c r="AQ287" s="311"/>
      <c r="AR287" s="312"/>
    </row>
    <row r="288" spans="1:44" s="5" customFormat="1">
      <c r="A288" s="2">
        <f t="shared" si="99"/>
        <v>268</v>
      </c>
      <c r="B288" s="3" t="s">
        <v>7</v>
      </c>
      <c r="C288" s="3">
        <v>202144</v>
      </c>
      <c r="D288" s="3"/>
      <c r="E288" s="56" t="s">
        <v>304</v>
      </c>
      <c r="F288" s="3">
        <v>5</v>
      </c>
      <c r="G288" s="2"/>
      <c r="H288" s="3" t="s">
        <v>433</v>
      </c>
      <c r="I288" s="3" t="s">
        <v>305</v>
      </c>
      <c r="J288" s="9"/>
      <c r="K288" s="9"/>
      <c r="L288" s="1"/>
      <c r="M288" s="1"/>
      <c r="N288" s="1"/>
      <c r="O288" s="1"/>
      <c r="P288" s="1">
        <v>0</v>
      </c>
      <c r="Q288" s="1">
        <v>10437</v>
      </c>
      <c r="R288" s="1">
        <v>32039</v>
      </c>
      <c r="S288" s="1">
        <v>0</v>
      </c>
      <c r="T288" s="1">
        <f t="shared" si="100"/>
        <v>42476</v>
      </c>
      <c r="U288" s="1">
        <v>0</v>
      </c>
      <c r="V288" s="1">
        <v>0</v>
      </c>
      <c r="W288" s="1">
        <f t="shared" si="101"/>
        <v>0</v>
      </c>
      <c r="X288" s="1"/>
      <c r="Y288" s="1"/>
      <c r="Z288" s="1"/>
      <c r="AA288" s="1"/>
      <c r="AB288" s="51"/>
      <c r="AC288" s="1">
        <f>SUM(W288:AB288)</f>
        <v>0</v>
      </c>
      <c r="AD288" s="1">
        <v>0</v>
      </c>
      <c r="AE288" s="1">
        <v>0</v>
      </c>
      <c r="AF288" s="1"/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f t="shared" si="103"/>
        <v>0</v>
      </c>
      <c r="AM288" s="1">
        <v>0</v>
      </c>
      <c r="AN288" s="10">
        <f t="shared" si="104"/>
        <v>42476</v>
      </c>
      <c r="AO288" s="313"/>
      <c r="AP288" s="69"/>
      <c r="AQ288" s="314" t="s">
        <v>232</v>
      </c>
      <c r="AR288" s="315">
        <v>20000</v>
      </c>
    </row>
    <row r="289" spans="1:44" s="5" customFormat="1">
      <c r="A289" s="152">
        <f t="shared" si="99"/>
        <v>269</v>
      </c>
      <c r="B289" s="181" t="s">
        <v>13</v>
      </c>
      <c r="C289" s="181">
        <v>201778</v>
      </c>
      <c r="D289" s="181"/>
      <c r="E289" s="160" t="s">
        <v>139</v>
      </c>
      <c r="F289" s="153" t="s">
        <v>56</v>
      </c>
      <c r="G289" s="153"/>
      <c r="H289" s="153" t="s">
        <v>434</v>
      </c>
      <c r="I289" s="153" t="s">
        <v>140</v>
      </c>
      <c r="J289" s="155">
        <v>59352</v>
      </c>
      <c r="K289" s="156">
        <v>943</v>
      </c>
      <c r="L289" s="156">
        <v>0</v>
      </c>
      <c r="M289" s="156">
        <v>0</v>
      </c>
      <c r="N289" s="156">
        <v>0</v>
      </c>
      <c r="O289" s="156">
        <v>0</v>
      </c>
      <c r="P289" s="156">
        <v>6704</v>
      </c>
      <c r="Q289" s="156">
        <v>6894</v>
      </c>
      <c r="R289" s="156">
        <v>0</v>
      </c>
      <c r="S289" s="156">
        <v>14977</v>
      </c>
      <c r="T289" s="156">
        <f t="shared" si="100"/>
        <v>88870</v>
      </c>
      <c r="U289" s="156">
        <v>0</v>
      </c>
      <c r="V289" s="156">
        <v>0</v>
      </c>
      <c r="W289" s="156">
        <f t="shared" si="101"/>
        <v>0</v>
      </c>
      <c r="X289" s="156"/>
      <c r="Y289" s="156"/>
      <c r="Z289" s="156"/>
      <c r="AA289" s="156"/>
      <c r="AB289" s="156"/>
      <c r="AC289" s="156">
        <f t="shared" si="102"/>
        <v>0</v>
      </c>
      <c r="AD289" s="156">
        <v>0</v>
      </c>
      <c r="AE289" s="156">
        <v>0</v>
      </c>
      <c r="AF289" s="156"/>
      <c r="AG289" s="156">
        <v>0</v>
      </c>
      <c r="AH289" s="156">
        <v>0</v>
      </c>
      <c r="AI289" s="156">
        <v>0</v>
      </c>
      <c r="AJ289" s="156">
        <v>0</v>
      </c>
      <c r="AK289" s="156">
        <v>0</v>
      </c>
      <c r="AL289" s="156">
        <f t="shared" si="103"/>
        <v>0</v>
      </c>
      <c r="AM289" s="156">
        <v>0</v>
      </c>
      <c r="AN289" s="158">
        <f t="shared" si="104"/>
        <v>88870</v>
      </c>
      <c r="AO289" s="316"/>
      <c r="AP289" s="169"/>
      <c r="AQ289" s="317"/>
      <c r="AR289" s="318"/>
    </row>
    <row r="290" spans="1:44" s="5" customFormat="1">
      <c r="A290" s="2">
        <f t="shared" si="99"/>
        <v>270</v>
      </c>
      <c r="B290" s="91" t="s">
        <v>22</v>
      </c>
      <c r="C290" s="91">
        <v>202015</v>
      </c>
      <c r="D290" s="91"/>
      <c r="E290" s="4" t="s">
        <v>141</v>
      </c>
      <c r="F290" s="3">
        <v>3</v>
      </c>
      <c r="G290" s="3"/>
      <c r="H290" s="3" t="s">
        <v>439</v>
      </c>
      <c r="I290" s="3" t="s">
        <v>44</v>
      </c>
      <c r="J290" s="9">
        <v>0</v>
      </c>
      <c r="K290" s="1"/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64628</v>
      </c>
      <c r="S290" s="1">
        <v>3516</v>
      </c>
      <c r="T290" s="1">
        <f t="shared" si="100"/>
        <v>68144</v>
      </c>
      <c r="U290" s="1">
        <v>0</v>
      </c>
      <c r="V290" s="1">
        <v>0</v>
      </c>
      <c r="W290" s="1">
        <f t="shared" si="101"/>
        <v>0</v>
      </c>
      <c r="X290" s="1"/>
      <c r="Y290" s="1"/>
      <c r="Z290" s="1"/>
      <c r="AA290" s="1"/>
      <c r="AB290" s="1"/>
      <c r="AC290" s="1">
        <f t="shared" si="102"/>
        <v>0</v>
      </c>
      <c r="AD290" s="1">
        <v>0</v>
      </c>
      <c r="AE290" s="1">
        <v>0</v>
      </c>
      <c r="AF290" s="1"/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f t="shared" si="103"/>
        <v>0</v>
      </c>
      <c r="AM290" s="1">
        <v>0</v>
      </c>
      <c r="AN290" s="10">
        <f t="shared" si="104"/>
        <v>68144</v>
      </c>
      <c r="AO290" s="319"/>
      <c r="AP290" s="71"/>
      <c r="AQ290" s="121"/>
      <c r="AR290" s="315"/>
    </row>
    <row r="291" spans="1:44" s="5" customFormat="1">
      <c r="A291" s="152">
        <f t="shared" si="99"/>
        <v>271</v>
      </c>
      <c r="B291" s="181" t="s">
        <v>22</v>
      </c>
      <c r="C291" s="181">
        <v>202146</v>
      </c>
      <c r="D291" s="181"/>
      <c r="E291" s="160" t="s">
        <v>160</v>
      </c>
      <c r="F291" s="153">
        <v>5</v>
      </c>
      <c r="G291" s="153"/>
      <c r="H291" s="153" t="s">
        <v>435</v>
      </c>
      <c r="I291" s="153" t="s">
        <v>308</v>
      </c>
      <c r="J291" s="155">
        <v>0</v>
      </c>
      <c r="K291" s="156"/>
      <c r="L291" s="156">
        <v>0</v>
      </c>
      <c r="M291" s="156">
        <v>0</v>
      </c>
      <c r="N291" s="156">
        <v>0</v>
      </c>
      <c r="O291" s="156">
        <v>0</v>
      </c>
      <c r="P291" s="156">
        <v>0</v>
      </c>
      <c r="Q291" s="156">
        <v>0</v>
      </c>
      <c r="R291" s="156">
        <v>-95</v>
      </c>
      <c r="S291" s="156">
        <v>0</v>
      </c>
      <c r="T291" s="156">
        <f t="shared" si="100"/>
        <v>-95</v>
      </c>
      <c r="U291" s="156">
        <v>0</v>
      </c>
      <c r="V291" s="156">
        <v>53856</v>
      </c>
      <c r="W291" s="156">
        <f t="shared" si="101"/>
        <v>53856</v>
      </c>
      <c r="X291" s="156"/>
      <c r="Y291" s="156"/>
      <c r="Z291" s="156"/>
      <c r="AA291" s="156"/>
      <c r="AB291" s="156"/>
      <c r="AC291" s="156">
        <f t="shared" si="102"/>
        <v>53856</v>
      </c>
      <c r="AD291" s="156">
        <v>0</v>
      </c>
      <c r="AE291" s="156">
        <v>0</v>
      </c>
      <c r="AF291" s="156"/>
      <c r="AG291" s="156">
        <v>0</v>
      </c>
      <c r="AH291" s="156">
        <v>0</v>
      </c>
      <c r="AI291" s="156">
        <v>0</v>
      </c>
      <c r="AJ291" s="156">
        <v>0</v>
      </c>
      <c r="AK291" s="156">
        <v>0</v>
      </c>
      <c r="AL291" s="156">
        <f t="shared" si="103"/>
        <v>0</v>
      </c>
      <c r="AM291" s="156">
        <v>1250000</v>
      </c>
      <c r="AN291" s="158">
        <f t="shared" si="104"/>
        <v>1303761</v>
      </c>
      <c r="AO291" s="320" t="s">
        <v>232</v>
      </c>
      <c r="AP291" s="321">
        <v>40000</v>
      </c>
      <c r="AQ291" s="322" t="s">
        <v>232</v>
      </c>
      <c r="AR291" s="318">
        <v>22500</v>
      </c>
    </row>
    <row r="292" spans="1:44" s="73" customFormat="1" ht="15.6">
      <c r="A292" s="79">
        <f t="shared" si="99"/>
        <v>272</v>
      </c>
      <c r="B292" s="113" t="s">
        <v>476</v>
      </c>
      <c r="C292" s="113">
        <v>202153</v>
      </c>
      <c r="D292" s="113"/>
      <c r="E292" s="75" t="s">
        <v>374</v>
      </c>
      <c r="F292" s="7">
        <v>3</v>
      </c>
      <c r="G292" s="7"/>
      <c r="H292" s="7" t="s">
        <v>124</v>
      </c>
      <c r="I292" s="7" t="s">
        <v>142</v>
      </c>
      <c r="J292" s="81"/>
      <c r="K292" s="6"/>
      <c r="L292" s="6"/>
      <c r="M292" s="6"/>
      <c r="N292" s="6"/>
      <c r="O292" s="6"/>
      <c r="P292" s="6"/>
      <c r="Q292" s="6"/>
      <c r="R292" s="6">
        <v>0</v>
      </c>
      <c r="S292" s="6">
        <v>3400</v>
      </c>
      <c r="T292" s="6">
        <f t="shared" si="100"/>
        <v>3400</v>
      </c>
      <c r="U292" s="6">
        <v>0</v>
      </c>
      <c r="V292" s="6">
        <v>96600</v>
      </c>
      <c r="W292" s="6">
        <f t="shared" si="101"/>
        <v>96600</v>
      </c>
      <c r="X292" s="6"/>
      <c r="Y292" s="6"/>
      <c r="Z292" s="6"/>
      <c r="AA292" s="6"/>
      <c r="AB292" s="6"/>
      <c r="AC292" s="6">
        <f t="shared" si="102"/>
        <v>96600</v>
      </c>
      <c r="AD292" s="6">
        <v>0</v>
      </c>
      <c r="AE292" s="6">
        <v>0</v>
      </c>
      <c r="AF292" s="6"/>
      <c r="AG292" s="6">
        <v>250000</v>
      </c>
      <c r="AH292" s="6">
        <v>0</v>
      </c>
      <c r="AI292" s="6">
        <v>0</v>
      </c>
      <c r="AJ292" s="6">
        <v>0</v>
      </c>
      <c r="AK292" s="6">
        <v>0</v>
      </c>
      <c r="AL292" s="6">
        <f t="shared" si="103"/>
        <v>250000</v>
      </c>
      <c r="AM292" s="6">
        <v>0</v>
      </c>
      <c r="AN292" s="83">
        <f t="shared" si="104"/>
        <v>350000</v>
      </c>
      <c r="AO292" s="323"/>
      <c r="AP292" s="324"/>
      <c r="AQ292" s="325"/>
      <c r="AR292" s="326"/>
    </row>
    <row r="293" spans="1:44" s="5" customFormat="1">
      <c r="A293" s="152">
        <f t="shared" si="99"/>
        <v>273</v>
      </c>
      <c r="B293" s="181" t="s">
        <v>22</v>
      </c>
      <c r="C293" s="181">
        <v>201870</v>
      </c>
      <c r="D293" s="181"/>
      <c r="E293" s="160" t="s">
        <v>161</v>
      </c>
      <c r="F293" s="153">
        <v>3</v>
      </c>
      <c r="G293" s="153"/>
      <c r="H293" s="153" t="s">
        <v>441</v>
      </c>
      <c r="I293" s="153" t="s">
        <v>44</v>
      </c>
      <c r="J293" s="155">
        <v>0</v>
      </c>
      <c r="K293" s="156"/>
      <c r="L293" s="156">
        <v>916435</v>
      </c>
      <c r="M293" s="156">
        <v>67066</v>
      </c>
      <c r="N293" s="156">
        <v>0</v>
      </c>
      <c r="O293" s="156">
        <v>0</v>
      </c>
      <c r="P293" s="156">
        <v>0</v>
      </c>
      <c r="Q293" s="156">
        <v>0</v>
      </c>
      <c r="R293" s="156">
        <v>0</v>
      </c>
      <c r="S293" s="156">
        <v>0</v>
      </c>
      <c r="T293" s="156">
        <f t="shared" si="100"/>
        <v>983501</v>
      </c>
      <c r="U293" s="156">
        <v>0</v>
      </c>
      <c r="V293" s="156">
        <v>0</v>
      </c>
      <c r="W293" s="156">
        <f t="shared" si="101"/>
        <v>0</v>
      </c>
      <c r="X293" s="156"/>
      <c r="Y293" s="156"/>
      <c r="Z293" s="156"/>
      <c r="AA293" s="156"/>
      <c r="AB293" s="156"/>
      <c r="AC293" s="156">
        <f t="shared" si="102"/>
        <v>0</v>
      </c>
      <c r="AD293" s="156">
        <v>0</v>
      </c>
      <c r="AE293" s="156">
        <v>0</v>
      </c>
      <c r="AF293" s="156"/>
      <c r="AG293" s="156">
        <v>0</v>
      </c>
      <c r="AH293" s="156">
        <v>0</v>
      </c>
      <c r="AI293" s="156">
        <v>0</v>
      </c>
      <c r="AJ293" s="156">
        <v>0</v>
      </c>
      <c r="AK293" s="156">
        <v>0</v>
      </c>
      <c r="AL293" s="156">
        <f t="shared" si="103"/>
        <v>0</v>
      </c>
      <c r="AM293" s="156">
        <v>0</v>
      </c>
      <c r="AN293" s="158">
        <f t="shared" si="104"/>
        <v>983501</v>
      </c>
      <c r="AO293" s="320"/>
      <c r="AP293" s="169"/>
      <c r="AQ293" s="322"/>
      <c r="AR293" s="318"/>
    </row>
    <row r="294" spans="1:44" s="73" customFormat="1" ht="15.6">
      <c r="A294" s="79">
        <f t="shared" si="99"/>
        <v>274</v>
      </c>
      <c r="B294" s="113" t="s">
        <v>12</v>
      </c>
      <c r="C294" s="113">
        <v>202154</v>
      </c>
      <c r="D294" s="113"/>
      <c r="E294" s="75" t="s">
        <v>319</v>
      </c>
      <c r="F294" s="7">
        <v>5</v>
      </c>
      <c r="G294" s="7"/>
      <c r="H294" s="7" t="s">
        <v>124</v>
      </c>
      <c r="I294" s="7" t="s">
        <v>142</v>
      </c>
      <c r="J294" s="81"/>
      <c r="K294" s="6"/>
      <c r="L294" s="6"/>
      <c r="M294" s="6"/>
      <c r="N294" s="6"/>
      <c r="O294" s="6"/>
      <c r="P294" s="6"/>
      <c r="Q294" s="6">
        <v>0</v>
      </c>
      <c r="R294" s="6">
        <v>0</v>
      </c>
      <c r="S294" s="6">
        <v>0</v>
      </c>
      <c r="T294" s="6">
        <f t="shared" si="100"/>
        <v>0</v>
      </c>
      <c r="U294" s="6">
        <v>100000</v>
      </c>
      <c r="V294" s="6">
        <v>0</v>
      </c>
      <c r="W294" s="6">
        <f t="shared" si="101"/>
        <v>100000</v>
      </c>
      <c r="X294" s="6"/>
      <c r="Y294" s="6"/>
      <c r="Z294" s="6"/>
      <c r="AA294" s="6"/>
      <c r="AB294" s="6"/>
      <c r="AC294" s="6">
        <f t="shared" si="102"/>
        <v>100000</v>
      </c>
      <c r="AD294" s="6">
        <v>0</v>
      </c>
      <c r="AE294" s="6">
        <v>0</v>
      </c>
      <c r="AF294" s="6"/>
      <c r="AG294" s="6">
        <v>0</v>
      </c>
      <c r="AH294" s="6">
        <v>150000</v>
      </c>
      <c r="AI294" s="6">
        <v>600000</v>
      </c>
      <c r="AJ294" s="6">
        <v>0</v>
      </c>
      <c r="AK294" s="6">
        <v>0</v>
      </c>
      <c r="AL294" s="6">
        <f>SUM(AG294:AK294)</f>
        <v>750000</v>
      </c>
      <c r="AM294" s="6">
        <v>1150000</v>
      </c>
      <c r="AN294" s="83">
        <f t="shared" si="104"/>
        <v>2000000</v>
      </c>
      <c r="AO294" s="327"/>
      <c r="AP294" s="117"/>
      <c r="AQ294" s="328"/>
      <c r="AR294" s="326"/>
    </row>
    <row r="295" spans="1:44" s="5" customFormat="1">
      <c r="A295" s="152">
        <f t="shared" si="99"/>
        <v>275</v>
      </c>
      <c r="B295" s="181" t="s">
        <v>22</v>
      </c>
      <c r="C295" s="181">
        <v>202145</v>
      </c>
      <c r="D295" s="181"/>
      <c r="E295" s="160" t="s">
        <v>143</v>
      </c>
      <c r="F295" s="153">
        <v>5</v>
      </c>
      <c r="G295" s="153"/>
      <c r="H295" s="153" t="s">
        <v>436</v>
      </c>
      <c r="I295" s="153" t="s">
        <v>308</v>
      </c>
      <c r="J295" s="155">
        <v>0</v>
      </c>
      <c r="K295" s="156"/>
      <c r="L295" s="156">
        <v>0</v>
      </c>
      <c r="M295" s="156">
        <v>0</v>
      </c>
      <c r="N295" s="156">
        <v>0</v>
      </c>
      <c r="O295" s="156">
        <v>0</v>
      </c>
      <c r="P295" s="156">
        <v>0</v>
      </c>
      <c r="Q295" s="156">
        <v>4390</v>
      </c>
      <c r="R295" s="156">
        <v>0</v>
      </c>
      <c r="S295" s="156">
        <v>0</v>
      </c>
      <c r="T295" s="156">
        <f t="shared" si="100"/>
        <v>4390</v>
      </c>
      <c r="U295" s="156">
        <v>0</v>
      </c>
      <c r="V295" s="156">
        <v>0</v>
      </c>
      <c r="W295" s="156">
        <f t="shared" si="101"/>
        <v>0</v>
      </c>
      <c r="X295" s="156"/>
      <c r="Y295" s="156"/>
      <c r="Z295" s="156"/>
      <c r="AA295" s="156"/>
      <c r="AB295" s="156"/>
      <c r="AC295" s="156">
        <f t="shared" si="102"/>
        <v>0</v>
      </c>
      <c r="AD295" s="156">
        <v>0</v>
      </c>
      <c r="AE295" s="156">
        <v>0</v>
      </c>
      <c r="AF295" s="156"/>
      <c r="AG295" s="156">
        <v>0</v>
      </c>
      <c r="AH295" s="156">
        <v>0</v>
      </c>
      <c r="AI295" s="156">
        <v>0</v>
      </c>
      <c r="AJ295" s="156">
        <v>0</v>
      </c>
      <c r="AK295" s="156">
        <v>0</v>
      </c>
      <c r="AL295" s="156">
        <f t="shared" si="103"/>
        <v>0</v>
      </c>
      <c r="AM295" s="156">
        <v>0</v>
      </c>
      <c r="AN295" s="158">
        <f t="shared" si="104"/>
        <v>4390</v>
      </c>
      <c r="AO295" s="329"/>
      <c r="AP295" s="169"/>
      <c r="AQ295" s="322" t="s">
        <v>232</v>
      </c>
      <c r="AR295" s="318">
        <v>20500</v>
      </c>
    </row>
    <row r="296" spans="1:44" s="5" customFormat="1">
      <c r="A296" s="2">
        <f t="shared" si="99"/>
        <v>276</v>
      </c>
      <c r="B296" s="91" t="s">
        <v>8</v>
      </c>
      <c r="C296" s="91"/>
      <c r="D296" s="91"/>
      <c r="E296" s="4" t="s">
        <v>260</v>
      </c>
      <c r="F296" s="3">
        <v>5</v>
      </c>
      <c r="G296" s="3"/>
      <c r="H296" s="3" t="s">
        <v>124</v>
      </c>
      <c r="I296" s="3" t="s">
        <v>306</v>
      </c>
      <c r="J296" s="9"/>
      <c r="K296" s="1"/>
      <c r="L296" s="1"/>
      <c r="M296" s="1"/>
      <c r="N296" s="1"/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f t="shared" si="100"/>
        <v>0</v>
      </c>
      <c r="U296" s="1">
        <v>0</v>
      </c>
      <c r="V296" s="1">
        <v>0</v>
      </c>
      <c r="W296" s="1">
        <f t="shared" si="101"/>
        <v>0</v>
      </c>
      <c r="X296" s="1"/>
      <c r="Y296" s="1"/>
      <c r="Z296" s="1"/>
      <c r="AA296" s="1"/>
      <c r="AB296" s="1"/>
      <c r="AC296" s="1">
        <f>W296+X296+Y296+AA296+AB296+Z296</f>
        <v>0</v>
      </c>
      <c r="AD296" s="1">
        <v>0</v>
      </c>
      <c r="AE296" s="1">
        <v>0</v>
      </c>
      <c r="AF296" s="1"/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f t="shared" si="103"/>
        <v>0</v>
      </c>
      <c r="AM296" s="1">
        <v>100000</v>
      </c>
      <c r="AN296" s="10">
        <f t="shared" si="104"/>
        <v>100000</v>
      </c>
      <c r="AO296" s="319"/>
      <c r="AP296" s="71"/>
      <c r="AQ296" s="131"/>
      <c r="AR296" s="315"/>
    </row>
    <row r="297" spans="1:44" s="73" customFormat="1" ht="15.6">
      <c r="A297" s="170">
        <f t="shared" si="99"/>
        <v>277</v>
      </c>
      <c r="B297" s="188"/>
      <c r="C297" s="188">
        <v>201865</v>
      </c>
      <c r="D297" s="188"/>
      <c r="E297" s="174" t="s">
        <v>231</v>
      </c>
      <c r="F297" s="171">
        <v>3</v>
      </c>
      <c r="G297" s="171"/>
      <c r="H297" s="171" t="s">
        <v>466</v>
      </c>
      <c r="I297" s="171" t="s">
        <v>162</v>
      </c>
      <c r="J297" s="175"/>
      <c r="K297" s="168"/>
      <c r="L297" s="168"/>
      <c r="M297" s="168"/>
      <c r="N297" s="168"/>
      <c r="O297" s="168">
        <v>0</v>
      </c>
      <c r="P297" s="168">
        <v>98012</v>
      </c>
      <c r="Q297" s="168">
        <v>442874</v>
      </c>
      <c r="R297" s="168">
        <v>2501796</v>
      </c>
      <c r="S297" s="168">
        <v>246726</v>
      </c>
      <c r="T297" s="168">
        <f t="shared" si="100"/>
        <v>3289408</v>
      </c>
      <c r="U297" s="168">
        <v>0</v>
      </c>
      <c r="V297" s="168">
        <v>0</v>
      </c>
      <c r="W297" s="168">
        <f t="shared" si="101"/>
        <v>0</v>
      </c>
      <c r="X297" s="168"/>
      <c r="Y297" s="168"/>
      <c r="Z297" s="168"/>
      <c r="AA297" s="168"/>
      <c r="AB297" s="168"/>
      <c r="AC297" s="168">
        <f t="shared" si="102"/>
        <v>0</v>
      </c>
      <c r="AD297" s="168">
        <v>0</v>
      </c>
      <c r="AE297" s="168">
        <v>0</v>
      </c>
      <c r="AF297" s="168"/>
      <c r="AG297" s="168">
        <v>1500000</v>
      </c>
      <c r="AH297" s="168">
        <v>0</v>
      </c>
      <c r="AI297" s="168">
        <v>0</v>
      </c>
      <c r="AJ297" s="168">
        <v>0</v>
      </c>
      <c r="AK297" s="168">
        <v>0</v>
      </c>
      <c r="AL297" s="168">
        <f t="shared" si="103"/>
        <v>1500000</v>
      </c>
      <c r="AM297" s="168">
        <v>0</v>
      </c>
      <c r="AN297" s="177">
        <f t="shared" si="104"/>
        <v>4789408</v>
      </c>
      <c r="AO297" s="330"/>
      <c r="AP297" s="331"/>
      <c r="AQ297" s="332"/>
      <c r="AR297" s="333"/>
    </row>
    <row r="298" spans="1:44" s="5" customFormat="1">
      <c r="A298" s="2">
        <f t="shared" si="99"/>
        <v>278</v>
      </c>
      <c r="B298" s="91" t="s">
        <v>6</v>
      </c>
      <c r="C298" s="91">
        <v>201956</v>
      </c>
      <c r="D298" s="91"/>
      <c r="E298" s="4" t="s">
        <v>187</v>
      </c>
      <c r="F298" s="3">
        <v>5</v>
      </c>
      <c r="G298" s="3"/>
      <c r="H298" s="3" t="s">
        <v>426</v>
      </c>
      <c r="I298" s="3" t="s">
        <v>249</v>
      </c>
      <c r="J298" s="9"/>
      <c r="K298" s="1"/>
      <c r="L298" s="1">
        <v>0</v>
      </c>
      <c r="M298" s="1">
        <v>0</v>
      </c>
      <c r="N298" s="1">
        <v>0</v>
      </c>
      <c r="O298" s="1">
        <v>79806</v>
      </c>
      <c r="P298" s="1">
        <v>108999</v>
      </c>
      <c r="Q298" s="1">
        <v>649159</v>
      </c>
      <c r="R298" s="1">
        <v>7828547</v>
      </c>
      <c r="S298" s="1">
        <v>1194024</v>
      </c>
      <c r="T298" s="1">
        <f t="shared" si="100"/>
        <v>9860535</v>
      </c>
      <c r="U298" s="1">
        <v>0</v>
      </c>
      <c r="V298" s="1">
        <v>30090</v>
      </c>
      <c r="W298" s="1">
        <f t="shared" si="101"/>
        <v>30090</v>
      </c>
      <c r="X298" s="1"/>
      <c r="Y298" s="1"/>
      <c r="Z298" s="1"/>
      <c r="AA298" s="1"/>
      <c r="AB298" s="1"/>
      <c r="AC298" s="1">
        <f t="shared" si="102"/>
        <v>30090</v>
      </c>
      <c r="AD298" s="1">
        <v>0</v>
      </c>
      <c r="AE298" s="1">
        <v>0</v>
      </c>
      <c r="AF298" s="1"/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f t="shared" si="103"/>
        <v>0</v>
      </c>
      <c r="AM298" s="1">
        <v>0</v>
      </c>
      <c r="AN298" s="10">
        <f t="shared" si="104"/>
        <v>9890625</v>
      </c>
      <c r="AO298" s="319"/>
      <c r="AP298" s="71"/>
      <c r="AQ298" s="334" t="s">
        <v>246</v>
      </c>
      <c r="AR298" s="315">
        <v>500000</v>
      </c>
    </row>
    <row r="299" spans="1:44" s="5" customFormat="1">
      <c r="A299" s="152">
        <f t="shared" si="99"/>
        <v>279</v>
      </c>
      <c r="B299" s="181" t="s">
        <v>17</v>
      </c>
      <c r="C299" s="181">
        <v>202148</v>
      </c>
      <c r="D299" s="181"/>
      <c r="E299" s="160" t="s">
        <v>163</v>
      </c>
      <c r="F299" s="153" t="s">
        <v>46</v>
      </c>
      <c r="G299" s="153"/>
      <c r="H299" s="153" t="s">
        <v>125</v>
      </c>
      <c r="I299" s="153" t="s">
        <v>44</v>
      </c>
      <c r="J299" s="155">
        <v>0</v>
      </c>
      <c r="K299" s="156"/>
      <c r="L299" s="156">
        <v>0</v>
      </c>
      <c r="M299" s="156">
        <v>0</v>
      </c>
      <c r="N299" s="156">
        <v>0</v>
      </c>
      <c r="O299" s="156">
        <v>0</v>
      </c>
      <c r="P299" s="156">
        <v>0</v>
      </c>
      <c r="Q299" s="156">
        <v>0</v>
      </c>
      <c r="R299" s="156">
        <v>0</v>
      </c>
      <c r="S299" s="156">
        <v>0</v>
      </c>
      <c r="T299" s="156">
        <f t="shared" si="100"/>
        <v>0</v>
      </c>
      <c r="U299" s="156">
        <v>0</v>
      </c>
      <c r="V299" s="156">
        <v>0</v>
      </c>
      <c r="W299" s="156">
        <f t="shared" si="101"/>
        <v>0</v>
      </c>
      <c r="X299" s="156"/>
      <c r="Y299" s="156"/>
      <c r="Z299" s="156"/>
      <c r="AA299" s="156"/>
      <c r="AB299" s="156"/>
      <c r="AC299" s="156">
        <f t="shared" si="102"/>
        <v>0</v>
      </c>
      <c r="AD299" s="156">
        <v>0</v>
      </c>
      <c r="AE299" s="156">
        <v>0</v>
      </c>
      <c r="AF299" s="156"/>
      <c r="AG299" s="156">
        <v>0</v>
      </c>
      <c r="AH299" s="156">
        <v>0</v>
      </c>
      <c r="AI299" s="156">
        <v>0</v>
      </c>
      <c r="AJ299" s="156">
        <v>0</v>
      </c>
      <c r="AK299" s="156">
        <v>0</v>
      </c>
      <c r="AL299" s="156">
        <f t="shared" si="103"/>
        <v>0</v>
      </c>
      <c r="AM299" s="156">
        <v>0</v>
      </c>
      <c r="AN299" s="158">
        <f t="shared" si="104"/>
        <v>0</v>
      </c>
      <c r="AO299" s="329"/>
      <c r="AP299" s="169"/>
      <c r="AQ299" s="317"/>
      <c r="AR299" s="318"/>
    </row>
    <row r="300" spans="1:44" s="5" customFormat="1">
      <c r="A300" s="2">
        <f>1+A299</f>
        <v>280</v>
      </c>
      <c r="B300" s="91" t="s">
        <v>25</v>
      </c>
      <c r="C300" s="91">
        <v>201798</v>
      </c>
      <c r="D300" s="91"/>
      <c r="E300" s="4" t="s">
        <v>145</v>
      </c>
      <c r="F300" s="3">
        <v>5</v>
      </c>
      <c r="G300" s="3"/>
      <c r="H300" s="3" t="s">
        <v>369</v>
      </c>
      <c r="I300" s="3" t="s">
        <v>146</v>
      </c>
      <c r="J300" s="9">
        <v>3623</v>
      </c>
      <c r="K300" s="1">
        <v>23101</v>
      </c>
      <c r="L300" s="1">
        <v>17948</v>
      </c>
      <c r="M300" s="1">
        <v>91025</v>
      </c>
      <c r="N300" s="1">
        <v>276520</v>
      </c>
      <c r="O300" s="1">
        <v>103786</v>
      </c>
      <c r="P300" s="1">
        <v>76858</v>
      </c>
      <c r="Q300" s="1">
        <v>38275</v>
      </c>
      <c r="R300" s="1">
        <v>31835</v>
      </c>
      <c r="S300" s="1">
        <v>27943</v>
      </c>
      <c r="T300" s="1">
        <f t="shared" si="100"/>
        <v>690914</v>
      </c>
      <c r="U300" s="1">
        <v>0</v>
      </c>
      <c r="V300" s="1">
        <v>287025</v>
      </c>
      <c r="W300" s="1">
        <f t="shared" si="101"/>
        <v>287025</v>
      </c>
      <c r="X300" s="1"/>
      <c r="Y300" s="1"/>
      <c r="Z300" s="1"/>
      <c r="AA300" s="1"/>
      <c r="AB300" s="1"/>
      <c r="AC300" s="1">
        <f t="shared" si="102"/>
        <v>287025</v>
      </c>
      <c r="AD300" s="1">
        <v>0</v>
      </c>
      <c r="AE300" s="1">
        <v>0</v>
      </c>
      <c r="AF300" s="1"/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f t="shared" si="103"/>
        <v>0</v>
      </c>
      <c r="AM300" s="1">
        <v>0</v>
      </c>
      <c r="AN300" s="10">
        <f t="shared" si="104"/>
        <v>977939</v>
      </c>
      <c r="AO300" s="335"/>
      <c r="AP300" s="71"/>
      <c r="AQ300" s="334" t="s">
        <v>122</v>
      </c>
      <c r="AR300" s="315">
        <v>50000</v>
      </c>
    </row>
    <row r="301" spans="1:44" s="5" customFormat="1">
      <c r="A301" s="152">
        <f>+A300+1</f>
        <v>281</v>
      </c>
      <c r="B301" s="153" t="s">
        <v>315</v>
      </c>
      <c r="C301" s="153"/>
      <c r="D301" s="153"/>
      <c r="E301" s="161" t="s">
        <v>307</v>
      </c>
      <c r="F301" s="153">
        <v>3</v>
      </c>
      <c r="G301" s="152"/>
      <c r="H301" s="153" t="s">
        <v>124</v>
      </c>
      <c r="I301" s="153" t="s">
        <v>44</v>
      </c>
      <c r="J301" s="155"/>
      <c r="K301" s="155"/>
      <c r="L301" s="156"/>
      <c r="M301" s="156"/>
      <c r="N301" s="156"/>
      <c r="O301" s="156"/>
      <c r="P301" s="156">
        <v>0</v>
      </c>
      <c r="Q301" s="156">
        <v>0</v>
      </c>
      <c r="R301" s="156">
        <v>0</v>
      </c>
      <c r="S301" s="156">
        <v>0</v>
      </c>
      <c r="T301" s="156">
        <f t="shared" si="100"/>
        <v>0</v>
      </c>
      <c r="U301" s="156">
        <v>0</v>
      </c>
      <c r="V301" s="156">
        <v>0</v>
      </c>
      <c r="W301" s="156">
        <f t="shared" si="101"/>
        <v>0</v>
      </c>
      <c r="X301" s="156"/>
      <c r="Y301" s="156"/>
      <c r="Z301" s="156"/>
      <c r="AA301" s="156"/>
      <c r="AB301" s="157"/>
      <c r="AC301" s="156">
        <f>SUM(W301:AB301)</f>
        <v>0</v>
      </c>
      <c r="AD301" s="156">
        <v>0</v>
      </c>
      <c r="AE301" s="156">
        <v>0</v>
      </c>
      <c r="AF301" s="156"/>
      <c r="AG301" s="156">
        <v>0</v>
      </c>
      <c r="AH301" s="156">
        <v>0</v>
      </c>
      <c r="AI301" s="156">
        <v>0</v>
      </c>
      <c r="AJ301" s="156">
        <v>0</v>
      </c>
      <c r="AK301" s="156">
        <v>0</v>
      </c>
      <c r="AL301" s="156">
        <f>SUM(AG301:AK301)</f>
        <v>0</v>
      </c>
      <c r="AM301" s="156">
        <v>1050000</v>
      </c>
      <c r="AN301" s="158">
        <f t="shared" si="104"/>
        <v>1050000</v>
      </c>
      <c r="AO301" s="336"/>
      <c r="AP301" s="166"/>
      <c r="AQ301" s="337"/>
      <c r="AR301" s="318"/>
    </row>
    <row r="302" spans="1:44" s="5" customFormat="1">
      <c r="A302" s="2">
        <f>+A301+1</f>
        <v>282</v>
      </c>
      <c r="B302" s="91" t="s">
        <v>12</v>
      </c>
      <c r="C302" s="91">
        <v>201868</v>
      </c>
      <c r="D302" s="91"/>
      <c r="E302" s="4" t="s">
        <v>147</v>
      </c>
      <c r="F302" s="3">
        <v>5</v>
      </c>
      <c r="G302" s="3"/>
      <c r="H302" s="3" t="s">
        <v>439</v>
      </c>
      <c r="I302" s="3" t="s">
        <v>44</v>
      </c>
      <c r="J302" s="9">
        <v>0</v>
      </c>
      <c r="K302" s="1"/>
      <c r="L302" s="1">
        <v>31327</v>
      </c>
      <c r="M302" s="1">
        <v>0</v>
      </c>
      <c r="N302" s="1">
        <v>37477</v>
      </c>
      <c r="O302" s="1">
        <v>121624</v>
      </c>
      <c r="P302" s="1">
        <v>0</v>
      </c>
      <c r="Q302" s="1">
        <v>0</v>
      </c>
      <c r="R302" s="1">
        <v>0</v>
      </c>
      <c r="S302" s="1">
        <v>0</v>
      </c>
      <c r="T302" s="1">
        <f t="shared" si="100"/>
        <v>190428</v>
      </c>
      <c r="U302" s="1">
        <v>0</v>
      </c>
      <c r="V302" s="1">
        <v>0</v>
      </c>
      <c r="W302" s="1">
        <f t="shared" si="101"/>
        <v>0</v>
      </c>
      <c r="X302" s="1"/>
      <c r="Y302" s="1"/>
      <c r="Z302" s="1"/>
      <c r="AA302" s="1"/>
      <c r="AB302" s="1"/>
      <c r="AC302" s="1">
        <f t="shared" si="102"/>
        <v>0</v>
      </c>
      <c r="AD302" s="1">
        <v>0</v>
      </c>
      <c r="AE302" s="1">
        <v>0</v>
      </c>
      <c r="AF302" s="1"/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f t="shared" si="103"/>
        <v>0</v>
      </c>
      <c r="AM302" s="1">
        <v>0</v>
      </c>
      <c r="AN302" s="10">
        <f t="shared" si="104"/>
        <v>190428</v>
      </c>
      <c r="AO302" s="319"/>
      <c r="AP302" s="71"/>
      <c r="AQ302" s="338" t="s">
        <v>66</v>
      </c>
      <c r="AR302" s="315">
        <v>33000</v>
      </c>
    </row>
    <row r="303" spans="1:44" s="5" customFormat="1">
      <c r="A303" s="152">
        <f>+A302+1</f>
        <v>283</v>
      </c>
      <c r="B303" s="181"/>
      <c r="C303" s="181">
        <v>202499</v>
      </c>
      <c r="D303" s="181"/>
      <c r="E303" s="160" t="s">
        <v>247</v>
      </c>
      <c r="F303" s="153">
        <v>5</v>
      </c>
      <c r="G303" s="153"/>
      <c r="H303" s="153" t="s">
        <v>398</v>
      </c>
      <c r="I303" s="153" t="s">
        <v>48</v>
      </c>
      <c r="J303" s="155"/>
      <c r="K303" s="156">
        <v>0</v>
      </c>
      <c r="L303" s="156">
        <v>0</v>
      </c>
      <c r="M303" s="156">
        <v>0</v>
      </c>
      <c r="N303" s="156">
        <v>704685</v>
      </c>
      <c r="O303" s="156">
        <v>24714847</v>
      </c>
      <c r="P303" s="156">
        <v>36100583</v>
      </c>
      <c r="Q303" s="156">
        <v>19042731</v>
      </c>
      <c r="R303" s="156">
        <v>257500</v>
      </c>
      <c r="S303" s="156">
        <v>0</v>
      </c>
      <c r="T303" s="156">
        <f t="shared" si="100"/>
        <v>80820346</v>
      </c>
      <c r="U303" s="156">
        <v>0</v>
      </c>
      <c r="V303" s="156">
        <v>0</v>
      </c>
      <c r="W303" s="156">
        <f t="shared" si="101"/>
        <v>0</v>
      </c>
      <c r="X303" s="156"/>
      <c r="Y303" s="156"/>
      <c r="Z303" s="156"/>
      <c r="AA303" s="156"/>
      <c r="AB303" s="156"/>
      <c r="AC303" s="156">
        <f t="shared" si="102"/>
        <v>0</v>
      </c>
      <c r="AD303" s="156">
        <v>0</v>
      </c>
      <c r="AE303" s="156">
        <v>0</v>
      </c>
      <c r="AF303" s="156"/>
      <c r="AG303" s="156">
        <v>0</v>
      </c>
      <c r="AH303" s="156">
        <v>0</v>
      </c>
      <c r="AI303" s="156">
        <v>0</v>
      </c>
      <c r="AJ303" s="156">
        <v>0</v>
      </c>
      <c r="AK303" s="156">
        <v>0</v>
      </c>
      <c r="AL303" s="156">
        <f t="shared" si="103"/>
        <v>0</v>
      </c>
      <c r="AM303" s="156">
        <v>0</v>
      </c>
      <c r="AN303" s="158">
        <f t="shared" si="104"/>
        <v>80820346</v>
      </c>
      <c r="AO303" s="329"/>
      <c r="AP303" s="169"/>
      <c r="AQ303" s="339"/>
      <c r="AR303" s="318"/>
    </row>
    <row r="304" spans="1:44" s="5" customFormat="1">
      <c r="A304" s="2">
        <f>+A303+1</f>
        <v>284</v>
      </c>
      <c r="B304" s="91" t="s">
        <v>4</v>
      </c>
      <c r="C304" s="91">
        <v>201002</v>
      </c>
      <c r="D304" s="91"/>
      <c r="E304" s="4" t="s">
        <v>164</v>
      </c>
      <c r="F304" s="3">
        <v>3</v>
      </c>
      <c r="G304" s="3"/>
      <c r="H304" s="3" t="s">
        <v>439</v>
      </c>
      <c r="I304" s="3" t="s">
        <v>44</v>
      </c>
      <c r="J304" s="9">
        <v>0</v>
      </c>
      <c r="K304" s="1"/>
      <c r="L304" s="1">
        <v>1030881</v>
      </c>
      <c r="M304" s="1">
        <v>253703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f t="shared" si="100"/>
        <v>1284584</v>
      </c>
      <c r="U304" s="1">
        <v>0</v>
      </c>
      <c r="V304" s="1">
        <v>0</v>
      </c>
      <c r="W304" s="1">
        <f t="shared" si="101"/>
        <v>0</v>
      </c>
      <c r="X304" s="1"/>
      <c r="Y304" s="1"/>
      <c r="Z304" s="1"/>
      <c r="AA304" s="1"/>
      <c r="AB304" s="1"/>
      <c r="AC304" s="1">
        <f t="shared" si="102"/>
        <v>0</v>
      </c>
      <c r="AD304" s="1">
        <v>0</v>
      </c>
      <c r="AE304" s="1">
        <v>0</v>
      </c>
      <c r="AF304" s="1"/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f t="shared" si="103"/>
        <v>0</v>
      </c>
      <c r="AM304" s="1">
        <v>0</v>
      </c>
      <c r="AN304" s="10">
        <f t="shared" si="104"/>
        <v>1284584</v>
      </c>
      <c r="AO304" s="335"/>
      <c r="AP304" s="71"/>
      <c r="AQ304" s="334"/>
      <c r="AR304" s="315"/>
    </row>
    <row r="305" spans="1:44" s="5" customFormat="1">
      <c r="A305" s="152">
        <f>+A304+1</f>
        <v>285</v>
      </c>
      <c r="B305" s="181" t="s">
        <v>4</v>
      </c>
      <c r="C305" s="181">
        <v>202147</v>
      </c>
      <c r="D305" s="181"/>
      <c r="E305" s="160" t="s">
        <v>317</v>
      </c>
      <c r="F305" s="153">
        <v>5</v>
      </c>
      <c r="G305" s="153"/>
      <c r="H305" s="153" t="s">
        <v>347</v>
      </c>
      <c r="I305" s="153" t="s">
        <v>318</v>
      </c>
      <c r="J305" s="155"/>
      <c r="K305" s="156"/>
      <c r="L305" s="156"/>
      <c r="M305" s="156"/>
      <c r="N305" s="156"/>
      <c r="O305" s="156"/>
      <c r="P305" s="156">
        <v>0</v>
      </c>
      <c r="Q305" s="156">
        <v>238375</v>
      </c>
      <c r="R305" s="156">
        <v>3768227</v>
      </c>
      <c r="S305" s="156">
        <v>32454056</v>
      </c>
      <c r="T305" s="156">
        <f>SUM(J305:Q305)</f>
        <v>238375</v>
      </c>
      <c r="U305" s="156">
        <v>0</v>
      </c>
      <c r="V305" s="156">
        <v>13228269</v>
      </c>
      <c r="W305" s="156">
        <f t="shared" si="101"/>
        <v>13228269</v>
      </c>
      <c r="X305" s="156"/>
      <c r="Y305" s="156"/>
      <c r="Z305" s="156"/>
      <c r="AA305" s="156"/>
      <c r="AB305" s="156"/>
      <c r="AC305" s="156">
        <f t="shared" si="102"/>
        <v>13228269</v>
      </c>
      <c r="AD305" s="156">
        <v>0</v>
      </c>
      <c r="AE305" s="156">
        <v>0</v>
      </c>
      <c r="AF305" s="156"/>
      <c r="AG305" s="156">
        <v>0</v>
      </c>
      <c r="AH305" s="156">
        <v>0</v>
      </c>
      <c r="AI305" s="156">
        <v>0</v>
      </c>
      <c r="AJ305" s="156">
        <v>0</v>
      </c>
      <c r="AK305" s="156">
        <v>0</v>
      </c>
      <c r="AL305" s="156">
        <f t="shared" si="103"/>
        <v>0</v>
      </c>
      <c r="AM305" s="156">
        <v>0</v>
      </c>
      <c r="AN305" s="158">
        <f t="shared" si="104"/>
        <v>13466644</v>
      </c>
      <c r="AO305" s="320"/>
      <c r="AP305" s="169"/>
      <c r="AQ305" s="322"/>
      <c r="AR305" s="318"/>
    </row>
    <row r="306" spans="1:44" s="5" customFormat="1">
      <c r="A306" s="2">
        <f>+A304+1</f>
        <v>285</v>
      </c>
      <c r="B306" s="91" t="s">
        <v>16</v>
      </c>
      <c r="C306" s="91">
        <v>201873</v>
      </c>
      <c r="D306" s="91"/>
      <c r="E306" s="110" t="s">
        <v>151</v>
      </c>
      <c r="F306" s="3">
        <v>5</v>
      </c>
      <c r="G306" s="3"/>
      <c r="H306" s="3" t="s">
        <v>467</v>
      </c>
      <c r="I306" s="3" t="s">
        <v>148</v>
      </c>
      <c r="J306" s="9">
        <v>2695003</v>
      </c>
      <c r="K306" s="1">
        <v>874071</v>
      </c>
      <c r="L306" s="1">
        <v>576030</v>
      </c>
      <c r="M306" s="1">
        <v>846538</v>
      </c>
      <c r="N306" s="1">
        <v>270179</v>
      </c>
      <c r="O306" s="1">
        <v>3382137</v>
      </c>
      <c r="P306" s="1">
        <v>967875</v>
      </c>
      <c r="Q306" s="1">
        <v>40431</v>
      </c>
      <c r="R306" s="1">
        <v>129983</v>
      </c>
      <c r="S306" s="1">
        <v>61683</v>
      </c>
      <c r="T306" s="1">
        <f>SUM(J306:S306)</f>
        <v>9843930</v>
      </c>
      <c r="U306" s="1">
        <v>0</v>
      </c>
      <c r="V306" s="1">
        <v>7461</v>
      </c>
      <c r="W306" s="1">
        <f>U306+V306</f>
        <v>7461</v>
      </c>
      <c r="X306" s="1"/>
      <c r="Y306" s="1"/>
      <c r="Z306" s="1"/>
      <c r="AA306" s="1"/>
      <c r="AB306" s="1"/>
      <c r="AC306" s="1">
        <f>W306+X306+Y306+AA306+AB306+Z306</f>
        <v>7461</v>
      </c>
      <c r="AD306" s="1">
        <v>0</v>
      </c>
      <c r="AE306" s="1">
        <v>0</v>
      </c>
      <c r="AF306" s="1"/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f>SUM(AG306:AK306)</f>
        <v>0</v>
      </c>
      <c r="AM306" s="1">
        <v>0</v>
      </c>
      <c r="AN306" s="10">
        <f>+T306+AC306+AL306+AM306</f>
        <v>9851391</v>
      </c>
      <c r="AO306" s="340"/>
      <c r="AP306" s="71"/>
      <c r="AQ306" s="121"/>
      <c r="AR306" s="315"/>
    </row>
    <row r="307" spans="1:44" s="73" customFormat="1" ht="15.6">
      <c r="A307" s="170">
        <f>+A304+1</f>
        <v>285</v>
      </c>
      <c r="B307" s="188" t="s">
        <v>16</v>
      </c>
      <c r="C307" s="188" t="s">
        <v>31</v>
      </c>
      <c r="D307" s="188"/>
      <c r="E307" s="189" t="s">
        <v>509</v>
      </c>
      <c r="F307" s="171"/>
      <c r="G307" s="171"/>
      <c r="H307" s="171" t="s">
        <v>124</v>
      </c>
      <c r="I307" s="171" t="s">
        <v>44</v>
      </c>
      <c r="J307" s="175">
        <v>0</v>
      </c>
      <c r="K307" s="168">
        <v>0</v>
      </c>
      <c r="L307" s="168">
        <v>0</v>
      </c>
      <c r="M307" s="168">
        <v>0</v>
      </c>
      <c r="N307" s="168">
        <v>0</v>
      </c>
      <c r="O307" s="168">
        <v>0</v>
      </c>
      <c r="P307" s="168">
        <v>0</v>
      </c>
      <c r="Q307" s="168">
        <v>0</v>
      </c>
      <c r="R307" s="168">
        <v>0</v>
      </c>
      <c r="S307" s="168">
        <v>0</v>
      </c>
      <c r="T307" s="168">
        <f>SUM(J307:S307)</f>
        <v>0</v>
      </c>
      <c r="U307" s="168">
        <v>0</v>
      </c>
      <c r="V307" s="168">
        <v>0</v>
      </c>
      <c r="W307" s="168">
        <f>U307+V307</f>
        <v>0</v>
      </c>
      <c r="X307" s="168"/>
      <c r="Y307" s="168"/>
      <c r="Z307" s="168"/>
      <c r="AA307" s="168"/>
      <c r="AB307" s="168"/>
      <c r="AC307" s="168">
        <f>W307+X307+Y307+AA307+AB307+Z307</f>
        <v>0</v>
      </c>
      <c r="AD307" s="168">
        <v>0</v>
      </c>
      <c r="AE307" s="168">
        <v>0</v>
      </c>
      <c r="AF307" s="168"/>
      <c r="AG307" s="168">
        <v>250000</v>
      </c>
      <c r="AH307" s="168">
        <v>0</v>
      </c>
      <c r="AI307" s="168">
        <v>0</v>
      </c>
      <c r="AJ307" s="168">
        <v>0</v>
      </c>
      <c r="AK307" s="168">
        <v>0</v>
      </c>
      <c r="AL307" s="168">
        <f>SUM(AG307:AK307)</f>
        <v>250000</v>
      </c>
      <c r="AM307" s="168">
        <v>0</v>
      </c>
      <c r="AN307" s="177">
        <f>+T307+AC307+AL307+AM307</f>
        <v>250000</v>
      </c>
      <c r="AO307" s="341"/>
      <c r="AP307" s="331"/>
      <c r="AQ307" s="342"/>
      <c r="AR307" s="333"/>
    </row>
    <row r="308" spans="1:44" s="73" customFormat="1" ht="15.6">
      <c r="A308" s="170"/>
      <c r="B308" s="188"/>
      <c r="C308" s="188"/>
      <c r="D308" s="188"/>
      <c r="E308" s="189" t="s">
        <v>567</v>
      </c>
      <c r="F308" s="171"/>
      <c r="G308" s="171"/>
      <c r="H308" s="171"/>
      <c r="I308" s="171" t="s">
        <v>44</v>
      </c>
      <c r="J308" s="175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8"/>
      <c r="AG308" s="168">
        <v>70000</v>
      </c>
      <c r="AH308" s="168"/>
      <c r="AI308" s="168"/>
      <c r="AJ308" s="168"/>
      <c r="AK308" s="168"/>
      <c r="AL308" s="168">
        <f>SUM(AG308:AK308)</f>
        <v>70000</v>
      </c>
      <c r="AM308" s="168">
        <v>0</v>
      </c>
      <c r="AN308" s="177">
        <f>+T308+AC308+AL308+AM308</f>
        <v>70000</v>
      </c>
      <c r="AO308" s="341"/>
      <c r="AP308" s="331"/>
      <c r="AQ308" s="342"/>
      <c r="AR308" s="333"/>
    </row>
    <row r="309" spans="1:44" s="73" customFormat="1" ht="15.6">
      <c r="A309" s="79">
        <f>+A304+1</f>
        <v>285</v>
      </c>
      <c r="B309" s="113" t="s">
        <v>16</v>
      </c>
      <c r="C309" s="113" t="s">
        <v>31</v>
      </c>
      <c r="D309" s="113"/>
      <c r="E309" s="123" t="s">
        <v>497</v>
      </c>
      <c r="F309" s="7"/>
      <c r="G309" s="7"/>
      <c r="H309" s="7" t="s">
        <v>124</v>
      </c>
      <c r="I309" s="7" t="s">
        <v>142</v>
      </c>
      <c r="J309" s="81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f>SUM(J309:S309)</f>
        <v>0</v>
      </c>
      <c r="U309" s="6">
        <v>0</v>
      </c>
      <c r="V309" s="6">
        <v>0</v>
      </c>
      <c r="W309" s="6">
        <f t="shared" ref="W309" si="105">U309+V309</f>
        <v>0</v>
      </c>
      <c r="X309" s="6"/>
      <c r="Y309" s="6"/>
      <c r="Z309" s="6"/>
      <c r="AA309" s="6"/>
      <c r="AB309" s="6"/>
      <c r="AC309" s="6">
        <f t="shared" ref="AC309" si="106">W309+X309+Y309+AA309+AB309+Z309</f>
        <v>0</v>
      </c>
      <c r="AD309" s="6">
        <v>0</v>
      </c>
      <c r="AE309" s="6">
        <v>0</v>
      </c>
      <c r="AF309" s="6"/>
      <c r="AG309" s="6">
        <v>50000</v>
      </c>
      <c r="AH309" s="6">
        <v>0</v>
      </c>
      <c r="AI309" s="6">
        <v>0</v>
      </c>
      <c r="AJ309" s="6">
        <v>0</v>
      </c>
      <c r="AK309" s="6">
        <v>0</v>
      </c>
      <c r="AL309" s="6">
        <f t="shared" ref="AL309" si="107">SUM(AG309:AK309)</f>
        <v>50000</v>
      </c>
      <c r="AM309" s="6">
        <v>0</v>
      </c>
      <c r="AN309" s="83">
        <f t="shared" ref="AN309" si="108">+T309+AC309+AL309+AM309</f>
        <v>50000</v>
      </c>
      <c r="AO309" s="343"/>
      <c r="AP309" s="117"/>
      <c r="AQ309" s="116"/>
      <c r="AR309" s="326"/>
    </row>
    <row r="310" spans="1:44" s="73" customFormat="1" ht="15.6">
      <c r="A310" s="170">
        <v>287</v>
      </c>
      <c r="B310" s="188" t="s">
        <v>12</v>
      </c>
      <c r="C310" s="188" t="s">
        <v>477</v>
      </c>
      <c r="D310" s="188"/>
      <c r="E310" s="174" t="s">
        <v>524</v>
      </c>
      <c r="F310" s="171"/>
      <c r="G310" s="171"/>
      <c r="H310" s="171" t="s">
        <v>124</v>
      </c>
      <c r="I310" s="171" t="s">
        <v>525</v>
      </c>
      <c r="J310" s="175"/>
      <c r="K310" s="168"/>
      <c r="L310" s="168"/>
      <c r="M310" s="168"/>
      <c r="N310" s="168"/>
      <c r="O310" s="168">
        <v>0</v>
      </c>
      <c r="P310" s="168">
        <v>0</v>
      </c>
      <c r="Q310" s="168">
        <v>0</v>
      </c>
      <c r="R310" s="168">
        <v>0</v>
      </c>
      <c r="S310" s="168">
        <v>0</v>
      </c>
      <c r="T310" s="168">
        <v>0</v>
      </c>
      <c r="U310" s="168">
        <v>0</v>
      </c>
      <c r="V310" s="168">
        <v>0</v>
      </c>
      <c r="W310" s="168">
        <f>U310+V310</f>
        <v>0</v>
      </c>
      <c r="X310" s="168"/>
      <c r="Y310" s="168"/>
      <c r="Z310" s="168"/>
      <c r="AA310" s="168"/>
      <c r="AB310" s="168"/>
      <c r="AC310" s="168">
        <f>W310+X310+Y310+AA310+AB310+Z310</f>
        <v>0</v>
      </c>
      <c r="AD310" s="168">
        <v>0</v>
      </c>
      <c r="AE310" s="168">
        <v>0</v>
      </c>
      <c r="AF310" s="168"/>
      <c r="AG310" s="168">
        <f>2820000+2954000</f>
        <v>5774000</v>
      </c>
      <c r="AH310" s="168">
        <v>0</v>
      </c>
      <c r="AI310" s="168">
        <v>0</v>
      </c>
      <c r="AJ310" s="168">
        <v>0</v>
      </c>
      <c r="AK310" s="168">
        <v>0</v>
      </c>
      <c r="AL310" s="168">
        <f>SUM(AG310:AK310)</f>
        <v>5774000</v>
      </c>
      <c r="AM310" s="185">
        <v>0</v>
      </c>
      <c r="AN310" s="177">
        <f>+T310+AC310+AL310+AM310</f>
        <v>5774000</v>
      </c>
      <c r="AO310" s="344"/>
      <c r="AP310" s="345"/>
      <c r="AQ310" s="346"/>
      <c r="AR310" s="347"/>
    </row>
    <row r="311" spans="1:44">
      <c r="A311" s="2">
        <f>+A310+1</f>
        <v>288</v>
      </c>
      <c r="B311" s="91"/>
      <c r="C311" s="113"/>
      <c r="D311" s="113"/>
      <c r="E311" s="88" t="s">
        <v>0</v>
      </c>
      <c r="F311" s="61"/>
      <c r="G311" s="61"/>
      <c r="H311" s="61"/>
      <c r="I311" s="61"/>
      <c r="J311" s="89">
        <f t="shared" ref="J311:AE311" si="109">SUM(J287:J310)</f>
        <v>2757978</v>
      </c>
      <c r="K311" s="89">
        <f t="shared" si="109"/>
        <v>898115</v>
      </c>
      <c r="L311" s="89">
        <f t="shared" si="109"/>
        <v>2572621</v>
      </c>
      <c r="M311" s="89">
        <f t="shared" si="109"/>
        <v>1258332</v>
      </c>
      <c r="N311" s="89">
        <f t="shared" si="109"/>
        <v>1288861</v>
      </c>
      <c r="O311" s="89">
        <f t="shared" si="109"/>
        <v>28402200</v>
      </c>
      <c r="P311" s="89">
        <f t="shared" si="109"/>
        <v>37359031</v>
      </c>
      <c r="Q311" s="89">
        <f t="shared" si="109"/>
        <v>20473566</v>
      </c>
      <c r="R311" s="89">
        <f>SUM(R287:R310)</f>
        <v>14614460</v>
      </c>
      <c r="S311" s="128">
        <f t="shared" si="109"/>
        <v>34006325</v>
      </c>
      <c r="T311" s="89">
        <f t="shared" si="109"/>
        <v>107409206</v>
      </c>
      <c r="U311" s="89">
        <f>SUM(U287:U310)</f>
        <v>100000</v>
      </c>
      <c r="V311" s="89">
        <f>SUM(V287:V310)</f>
        <v>13703301</v>
      </c>
      <c r="W311" s="89">
        <f t="shared" si="109"/>
        <v>13803301</v>
      </c>
      <c r="X311" s="89">
        <f t="shared" si="109"/>
        <v>0</v>
      </c>
      <c r="Y311" s="89">
        <f t="shared" si="109"/>
        <v>0</v>
      </c>
      <c r="Z311" s="89">
        <f t="shared" si="109"/>
        <v>0</v>
      </c>
      <c r="AA311" s="89">
        <f t="shared" si="109"/>
        <v>0</v>
      </c>
      <c r="AB311" s="89">
        <f t="shared" si="109"/>
        <v>0</v>
      </c>
      <c r="AC311" s="89">
        <f t="shared" si="109"/>
        <v>13803301</v>
      </c>
      <c r="AD311" s="89">
        <f t="shared" si="109"/>
        <v>0</v>
      </c>
      <c r="AE311" s="89">
        <f t="shared" si="109"/>
        <v>0</v>
      </c>
      <c r="AF311" s="89"/>
      <c r="AG311" s="89">
        <f t="shared" ref="AG311:AN311" si="110">SUM(AG287:AG310)</f>
        <v>7894000</v>
      </c>
      <c r="AH311" s="89">
        <f t="shared" si="110"/>
        <v>150000</v>
      </c>
      <c r="AI311" s="89">
        <f t="shared" si="110"/>
        <v>600000</v>
      </c>
      <c r="AJ311" s="89">
        <f t="shared" si="110"/>
        <v>0</v>
      </c>
      <c r="AK311" s="89">
        <f t="shared" si="110"/>
        <v>0</v>
      </c>
      <c r="AL311" s="89">
        <f t="shared" si="110"/>
        <v>8644000</v>
      </c>
      <c r="AM311" s="89">
        <f t="shared" si="110"/>
        <v>3550000</v>
      </c>
      <c r="AN311" s="129">
        <f t="shared" si="110"/>
        <v>133406507</v>
      </c>
      <c r="AO311" s="106"/>
      <c r="AP311" s="50"/>
      <c r="AQ311" s="106"/>
      <c r="AR311" s="50"/>
    </row>
    <row r="312" spans="1:44">
      <c r="A312" s="2">
        <f t="shared" ref="A312:A319" si="111">+A311+1</f>
        <v>289</v>
      </c>
      <c r="B312" s="91"/>
      <c r="C312" s="119"/>
      <c r="D312" s="119"/>
      <c r="E312" s="130"/>
      <c r="F312" s="69"/>
      <c r="G312" s="69"/>
      <c r="H312" s="69"/>
      <c r="I312" s="69"/>
      <c r="J312" s="70"/>
      <c r="K312" s="70"/>
      <c r="L312" s="69"/>
      <c r="M312" s="69"/>
      <c r="N312" s="69"/>
      <c r="O312" s="69"/>
      <c r="P312" s="69"/>
      <c r="Q312" s="69"/>
      <c r="R312" s="69"/>
      <c r="S312" s="69"/>
      <c r="T312" s="69"/>
      <c r="U312" s="70"/>
      <c r="V312" s="69"/>
      <c r="W312" s="70"/>
      <c r="X312" s="70"/>
      <c r="Y312" s="70"/>
      <c r="Z312" s="70"/>
      <c r="AA312" s="70"/>
      <c r="AB312" s="70"/>
      <c r="AC312" s="69"/>
      <c r="AD312" s="69"/>
      <c r="AE312" s="69"/>
      <c r="AF312" s="70"/>
      <c r="AG312" s="70"/>
      <c r="AH312" s="70"/>
      <c r="AI312" s="70"/>
      <c r="AJ312" s="70"/>
      <c r="AK312" s="70"/>
      <c r="AL312" s="70"/>
      <c r="AM312" s="70"/>
      <c r="AN312" s="70"/>
      <c r="AO312" s="131"/>
      <c r="AP312" s="71"/>
      <c r="AQ312" s="131"/>
      <c r="AR312" s="71"/>
    </row>
    <row r="313" spans="1:44" ht="15.6" thickBot="1">
      <c r="A313" s="2">
        <f t="shared" si="111"/>
        <v>290</v>
      </c>
      <c r="B313" s="91"/>
      <c r="C313" s="119"/>
      <c r="D313" s="119"/>
      <c r="E313" s="130"/>
      <c r="F313" s="69"/>
      <c r="G313" s="69"/>
      <c r="H313" s="69"/>
      <c r="I313" s="69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131"/>
      <c r="AP313" s="71"/>
      <c r="AQ313" s="131"/>
      <c r="AR313" s="71"/>
    </row>
    <row r="314" spans="1:44" ht="15.6" thickBot="1">
      <c r="A314" s="2">
        <f t="shared" si="111"/>
        <v>291</v>
      </c>
      <c r="B314" s="91"/>
      <c r="C314" s="113"/>
      <c r="D314" s="113"/>
      <c r="E314" s="132" t="s">
        <v>1</v>
      </c>
      <c r="F314" s="133"/>
      <c r="G314" s="133"/>
      <c r="H314" s="133"/>
      <c r="I314" s="133"/>
      <c r="J314" s="134">
        <f t="shared" ref="J314:T314" si="112">+J311+J283+J273+J253+J248+J231+J92+J28</f>
        <v>186750407</v>
      </c>
      <c r="K314" s="134">
        <f t="shared" si="112"/>
        <v>109914021</v>
      </c>
      <c r="L314" s="134">
        <f t="shared" si="112"/>
        <v>145048517</v>
      </c>
      <c r="M314" s="134">
        <f t="shared" si="112"/>
        <v>127365603</v>
      </c>
      <c r="N314" s="134">
        <f t="shared" si="112"/>
        <v>126827328</v>
      </c>
      <c r="O314" s="134">
        <f t="shared" si="112"/>
        <v>133570586</v>
      </c>
      <c r="P314" s="134">
        <f t="shared" si="112"/>
        <v>138664147</v>
      </c>
      <c r="Q314" s="134">
        <f t="shared" si="112"/>
        <v>94721507</v>
      </c>
      <c r="R314" s="134">
        <f t="shared" si="112"/>
        <v>75020489.819999993</v>
      </c>
      <c r="S314" s="134">
        <f t="shared" si="112"/>
        <v>95069414</v>
      </c>
      <c r="T314" s="134">
        <f t="shared" si="112"/>
        <v>1185498977.8199999</v>
      </c>
      <c r="U314" s="134">
        <f>+U311+U283+U273+U253+U248+U231+U92+U29</f>
        <v>83415603</v>
      </c>
      <c r="V314" s="134">
        <f>+V311+V283+V273+V253+V248+V231+V92+V28</f>
        <v>247989943</v>
      </c>
      <c r="W314" s="134">
        <f>+W311+W283+W273+W253+W248+W231+W92+W29</f>
        <v>323893006</v>
      </c>
      <c r="X314" s="134">
        <f>+X311+X283+X273+X253+X248+X231+X92+X28</f>
        <v>0</v>
      </c>
      <c r="Y314" s="134">
        <f>+Y311+Y283+Y273+Y253+Y248+Y231+Y92+Y28</f>
        <v>0</v>
      </c>
      <c r="Z314" s="134">
        <f>+Z311+Z283+Z273+Z253+Z248+Z231+Z92+Z28</f>
        <v>0</v>
      </c>
      <c r="AA314" s="134">
        <f>+AA311+AA283+AA273+AA253+AA248+AA231+AA92+AA28</f>
        <v>0</v>
      </c>
      <c r="AB314" s="134">
        <f>+AB311+AB283+AB273+AB253+AB248+AB231+AB92+AB28</f>
        <v>0</v>
      </c>
      <c r="AC314" s="134">
        <f>+AC311+AC283+AC273+AC253+AC248+AC231+AC92+AC29</f>
        <v>310144691</v>
      </c>
      <c r="AD314" s="134">
        <f>+AD311+AD283+AD273+AD253+AD248+AD231+AD92+AD28</f>
        <v>0</v>
      </c>
      <c r="AE314" s="134">
        <f>+AE311+AE283+AE273+AE253+AE248+AE231+AE92+AE28</f>
        <v>0</v>
      </c>
      <c r="AF314" s="134"/>
      <c r="AG314" s="134">
        <f>AG311+AG283+AG273+AG253+AG248+AG231+AG92+AG28</f>
        <v>125222445</v>
      </c>
      <c r="AH314" s="134">
        <f t="shared" ref="AH314:AM314" si="113">AH311+AH283+AH273+AH253+AH248+AH231+AH92+AH28</f>
        <v>62509546</v>
      </c>
      <c r="AI314" s="134">
        <f t="shared" si="113"/>
        <v>111364754</v>
      </c>
      <c r="AJ314" s="134">
        <f t="shared" si="113"/>
        <v>256903986</v>
      </c>
      <c r="AK314" s="134">
        <f t="shared" si="113"/>
        <v>146806868</v>
      </c>
      <c r="AL314" s="134">
        <f t="shared" si="113"/>
        <v>702807599</v>
      </c>
      <c r="AM314" s="134">
        <f t="shared" si="113"/>
        <v>592773273</v>
      </c>
      <c r="AN314" s="135">
        <f>+T314+AC314+AL314+AM314</f>
        <v>2791224540.8199997</v>
      </c>
      <c r="AO314" s="66"/>
      <c r="AP314" s="50"/>
      <c r="AQ314" s="66"/>
      <c r="AR314" s="50"/>
    </row>
    <row r="315" spans="1:44">
      <c r="A315" s="2">
        <f t="shared" si="111"/>
        <v>292</v>
      </c>
      <c r="B315" s="91"/>
      <c r="C315" s="91"/>
      <c r="D315" s="91"/>
      <c r="E315" s="2" t="s">
        <v>2</v>
      </c>
      <c r="F315" s="3"/>
      <c r="G315" s="3"/>
      <c r="H315" s="3"/>
      <c r="I315" s="3"/>
      <c r="J315" s="1"/>
      <c r="K315" s="1"/>
      <c r="L315" s="1"/>
      <c r="M315" s="1"/>
      <c r="N315" s="1"/>
      <c r="O315" s="1">
        <f>-14891+121624+161887020</f>
        <v>161993753</v>
      </c>
      <c r="P315" s="1">
        <f>149650130+1</f>
        <v>149650131</v>
      </c>
      <c r="Q315" s="1">
        <v>96451470</v>
      </c>
      <c r="R315" s="1">
        <v>74413188</v>
      </c>
      <c r="S315" s="1"/>
      <c r="T315" s="1"/>
      <c r="U315" s="1"/>
      <c r="V315" s="1"/>
      <c r="W315" s="1">
        <v>83215524</v>
      </c>
      <c r="X315" s="1"/>
      <c r="Y315" s="1"/>
      <c r="Z315" s="1"/>
      <c r="AA315" s="1"/>
      <c r="AB315" s="136"/>
      <c r="AC315" s="1">
        <v>83215524</v>
      </c>
      <c r="AD315" s="1">
        <v>0</v>
      </c>
      <c r="AE315" s="1">
        <v>0</v>
      </c>
      <c r="AF315" s="1"/>
      <c r="AG315" s="1"/>
      <c r="AH315" s="1"/>
      <c r="AI315" s="1"/>
      <c r="AJ315" s="1"/>
      <c r="AK315" s="1"/>
      <c r="AL315" s="1"/>
      <c r="AM315" s="1"/>
      <c r="AN315" s="1"/>
      <c r="AO315" s="55"/>
      <c r="AP315" s="12"/>
      <c r="AQ315" s="55"/>
      <c r="AR315" s="12"/>
    </row>
    <row r="316" spans="1:44">
      <c r="A316" s="2">
        <f t="shared" si="111"/>
        <v>293</v>
      </c>
      <c r="B316" s="91"/>
      <c r="C316" s="91"/>
      <c r="D316" s="91"/>
      <c r="E316" s="2" t="s">
        <v>440</v>
      </c>
      <c r="F316" s="3"/>
      <c r="G316" s="3"/>
      <c r="H316" s="3"/>
      <c r="I316" s="3"/>
      <c r="J316" s="1"/>
      <c r="K316" s="1"/>
      <c r="L316" s="1"/>
      <c r="M316" s="1"/>
      <c r="N316" s="1"/>
      <c r="O316" s="1"/>
      <c r="P316" s="70">
        <v>0</v>
      </c>
      <c r="Q316" s="70">
        <v>0</v>
      </c>
      <c r="R316" s="70"/>
      <c r="S316" s="70"/>
      <c r="T316" s="1"/>
      <c r="U316" s="1"/>
      <c r="V316" s="1"/>
      <c r="W316" s="1"/>
      <c r="X316" s="1"/>
      <c r="Y316" s="1"/>
      <c r="Z316" s="1"/>
      <c r="AA316" s="1"/>
      <c r="AB316" s="10" t="s">
        <v>220</v>
      </c>
      <c r="AC316" s="1">
        <v>0</v>
      </c>
      <c r="AD316" s="70">
        <v>0</v>
      </c>
      <c r="AE316" s="70">
        <v>0</v>
      </c>
      <c r="AF316" s="1"/>
      <c r="AG316" s="1"/>
      <c r="AH316" s="1"/>
      <c r="AI316" s="1"/>
      <c r="AJ316" s="1"/>
      <c r="AK316" s="1"/>
      <c r="AL316" s="1"/>
      <c r="AM316" s="1"/>
      <c r="AN316" s="1"/>
      <c r="AO316" s="55"/>
      <c r="AP316" s="12"/>
      <c r="AQ316" s="55"/>
      <c r="AR316" s="12"/>
    </row>
    <row r="317" spans="1:44">
      <c r="A317" s="2">
        <f t="shared" si="111"/>
        <v>294</v>
      </c>
      <c r="B317" s="91"/>
      <c r="C317" s="53"/>
      <c r="D317" s="53"/>
      <c r="E317" s="2" t="s">
        <v>236</v>
      </c>
      <c r="F317" s="3"/>
      <c r="G317" s="3"/>
      <c r="H317" s="3"/>
      <c r="I317" s="3"/>
      <c r="J317" s="1"/>
      <c r="K317" s="1"/>
      <c r="L317" s="1"/>
      <c r="M317" s="1"/>
      <c r="N317" s="1"/>
      <c r="O317" s="1"/>
      <c r="P317" s="70">
        <v>0</v>
      </c>
      <c r="Q317" s="70">
        <v>0</v>
      </c>
      <c r="R317" s="70"/>
      <c r="S317" s="70"/>
      <c r="T317" s="1"/>
      <c r="U317" s="1"/>
      <c r="V317" s="1">
        <v>241201769</v>
      </c>
      <c r="W317" s="1"/>
      <c r="X317" s="1"/>
      <c r="Y317" s="1"/>
      <c r="Z317" s="1"/>
      <c r="AA317" s="1"/>
      <c r="AB317" s="10" t="s">
        <v>371</v>
      </c>
      <c r="AC317" s="70">
        <v>0</v>
      </c>
      <c r="AD317" s="70">
        <v>0</v>
      </c>
      <c r="AE317" s="70">
        <v>0</v>
      </c>
      <c r="AF317" s="1"/>
      <c r="AG317" s="1"/>
      <c r="AH317" s="1"/>
      <c r="AI317" s="1"/>
      <c r="AJ317" s="1"/>
      <c r="AK317" s="1"/>
      <c r="AL317" s="1"/>
      <c r="AM317" s="1"/>
      <c r="AN317" s="1"/>
      <c r="AO317" s="55"/>
      <c r="AP317" s="12"/>
      <c r="AQ317" s="55"/>
      <c r="AR317" s="12"/>
    </row>
    <row r="318" spans="1:44">
      <c r="A318" s="2">
        <f>+A317+1</f>
        <v>295</v>
      </c>
      <c r="B318" s="137"/>
      <c r="C318" s="137"/>
      <c r="D318" s="137"/>
      <c r="E318" s="138" t="s">
        <v>198</v>
      </c>
      <c r="F318" s="139"/>
      <c r="G318" s="139"/>
      <c r="H318" s="139"/>
      <c r="I318" s="139"/>
      <c r="J318" s="140"/>
      <c r="K318" s="140"/>
      <c r="L318" s="140"/>
      <c r="M318" s="140"/>
      <c r="N318" s="140"/>
      <c r="O318" s="140"/>
      <c r="P318" s="141"/>
      <c r="Q318" s="141"/>
      <c r="R318" s="142"/>
      <c r="S318" s="142"/>
      <c r="T318" s="140"/>
      <c r="U318" s="141" t="e">
        <f>+[1]Funding!#REF!</f>
        <v>#REF!</v>
      </c>
      <c r="V318" s="140"/>
      <c r="W318" s="141">
        <v>83215524</v>
      </c>
      <c r="X318" s="140"/>
      <c r="Y318" s="140"/>
      <c r="Z318" s="140"/>
      <c r="AA318" s="140"/>
      <c r="AB318" s="143"/>
      <c r="AC318" s="141"/>
      <c r="AD318" s="141"/>
      <c r="AE318" s="141"/>
      <c r="AF318" s="140"/>
      <c r="AG318" s="141">
        <v>125152445</v>
      </c>
      <c r="AH318" s="141">
        <v>62509546</v>
      </c>
      <c r="AI318" s="141">
        <v>111364754</v>
      </c>
      <c r="AJ318" s="141">
        <v>256903986</v>
      </c>
      <c r="AK318" s="141">
        <v>146806868</v>
      </c>
      <c r="AL318" s="141">
        <v>702737599</v>
      </c>
      <c r="AM318" s="141">
        <v>592773273</v>
      </c>
      <c r="AN318" s="141"/>
      <c r="AO318" s="144"/>
      <c r="AP318" s="137"/>
      <c r="AQ318" s="144"/>
      <c r="AR318" s="137"/>
    </row>
    <row r="319" spans="1:44">
      <c r="A319" s="2">
        <f t="shared" si="111"/>
        <v>296</v>
      </c>
      <c r="B319" s="91"/>
      <c r="C319" s="91"/>
      <c r="D319" s="91"/>
      <c r="E319" s="145" t="s">
        <v>199</v>
      </c>
      <c r="F319" s="3"/>
      <c r="G319" s="3"/>
      <c r="H319" s="3"/>
      <c r="I319" s="3"/>
      <c r="J319" s="110"/>
      <c r="K319" s="110"/>
      <c r="L319" s="1"/>
      <c r="M319" s="1"/>
      <c r="N319" s="1"/>
      <c r="O319" s="1"/>
      <c r="P319" s="1">
        <f>+P315+P316+P317</f>
        <v>149650131</v>
      </c>
      <c r="Q319" s="1">
        <f>+Q315+Q316+Q317</f>
        <v>96451470</v>
      </c>
      <c r="R319" s="1"/>
      <c r="S319" s="1"/>
      <c r="T319" s="1"/>
      <c r="U319" s="1" t="e">
        <f>+U318-U314</f>
        <v>#REF!</v>
      </c>
      <c r="V319" s="1">
        <f>+V317-V314</f>
        <v>-6788174</v>
      </c>
      <c r="W319" s="1">
        <f>+W314-W315-W316-W317</f>
        <v>240677482</v>
      </c>
      <c r="X319" s="110"/>
      <c r="Y319" s="110"/>
      <c r="Z319" s="1"/>
      <c r="AA319" s="110"/>
      <c r="AB319" s="1"/>
      <c r="AC319" s="1">
        <f>+AC314-AC315-AC316-AC317</f>
        <v>226929167</v>
      </c>
      <c r="AD319" s="1">
        <f>+AD315+AD316+AD317</f>
        <v>0</v>
      </c>
      <c r="AE319" s="1">
        <f>+AE315+AE316+AE317</f>
        <v>0</v>
      </c>
      <c r="AF319" s="110"/>
      <c r="AG319" s="1">
        <f t="shared" ref="AG319:AM319" si="114">+AG318-AG314</f>
        <v>-70000</v>
      </c>
      <c r="AH319" s="1">
        <f t="shared" si="114"/>
        <v>0</v>
      </c>
      <c r="AI319" s="1">
        <f t="shared" si="114"/>
        <v>0</v>
      </c>
      <c r="AJ319" s="1">
        <f t="shared" si="114"/>
        <v>0</v>
      </c>
      <c r="AK319" s="1">
        <f t="shared" si="114"/>
        <v>0</v>
      </c>
      <c r="AL319" s="1">
        <f t="shared" si="114"/>
        <v>-70000</v>
      </c>
      <c r="AM319" s="1">
        <f t="shared" si="114"/>
        <v>0</v>
      </c>
      <c r="AN319" s="1"/>
      <c r="AO319" s="112"/>
      <c r="AP319" s="12"/>
      <c r="AQ319" s="112"/>
      <c r="AR319" s="91"/>
    </row>
    <row r="320" spans="1:44">
      <c r="P320" s="51">
        <f>+P319-P314</f>
        <v>10985984</v>
      </c>
      <c r="Q320" s="51">
        <f>+Q319-Q314</f>
        <v>1729963</v>
      </c>
      <c r="R320" s="51"/>
      <c r="S320" s="51"/>
      <c r="U320" s="51"/>
      <c r="V320" s="51"/>
      <c r="W320" s="51">
        <f>+W315+W316-W318</f>
        <v>0</v>
      </c>
      <c r="AC320" s="51"/>
      <c r="AD320" s="51">
        <f>+AD319-AD314</f>
        <v>0</v>
      </c>
      <c r="AE320" s="51">
        <f>+AE319-AE314</f>
        <v>0</v>
      </c>
    </row>
    <row r="321" spans="29:29">
      <c r="AC321" s="51"/>
    </row>
    <row r="322" spans="29:29">
      <c r="AC322" s="51"/>
    </row>
  </sheetData>
  <sortState ref="A222:AR231">
    <sortCondition ref="E222:E231"/>
  </sortState>
  <mergeCells count="3">
    <mergeCell ref="AS1:AS2"/>
    <mergeCell ref="AO1:AP1"/>
    <mergeCell ref="AQ1:AR1"/>
  </mergeCells>
  <phoneticPr fontId="0" type="noConversion"/>
  <printOptions horizontalCentered="1"/>
  <pageMargins left="0" right="0" top="0.5" bottom="0.5" header="0" footer="0"/>
  <pageSetup paperSize="5" orientation="portrait" useFirstPageNumber="1" r:id="rId1"/>
  <headerFooter alignWithMargins="0">
    <oddHeader>&amp;CCAPITAL IMPROVEMENT PROJECT, FISCAL YEARS 15/16 - 19/20
TOTAL PROJECT LIST</oddHeader>
    <oddFooter>&amp;C&amp;9Page &amp;P&amp;R&amp;9 &amp;D&amp;T</oddFooter>
  </headerFooter>
  <rowBreaks count="5" manualBreakCount="5">
    <brk id="30" max="42" man="1"/>
    <brk id="191" max="42" man="1"/>
    <brk id="220" max="42" man="1"/>
    <brk id="253" max="42" man="1"/>
    <brk id="284" max="4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20"/>
  <sheetViews>
    <sheetView view="pageBreakPreview" zoomScaleSheetLayoutView="100" workbookViewId="0">
      <pane ySplit="1" topLeftCell="A11" activePane="bottomLeft" state="frozen"/>
      <selection pane="bottomLeft" activeCell="F94" sqref="F94"/>
    </sheetView>
  </sheetViews>
  <sheetFormatPr defaultColWidth="8.90625" defaultRowHeight="15"/>
  <cols>
    <col min="1" max="1" width="3" style="5" customWidth="1"/>
    <col min="2" max="2" width="5.08984375" style="224" hidden="1" customWidth="1"/>
    <col min="3" max="3" width="7.08984375" style="13" customWidth="1"/>
    <col min="4" max="4" width="6.08984375" style="13" customWidth="1"/>
    <col min="5" max="5" width="1.6328125" style="13" bestFit="1" customWidth="1"/>
    <col min="6" max="6" width="27.453125" style="13" customWidth="1"/>
    <col min="7" max="7" width="4.6328125" style="13" hidden="1" customWidth="1"/>
    <col min="8" max="8" width="17" style="13" hidden="1" customWidth="1"/>
    <col min="9" max="12" width="8.90625" style="5" hidden="1" customWidth="1"/>
    <col min="13" max="17" width="7.90625" style="5" hidden="1" customWidth="1"/>
    <col min="18" max="18" width="10.08984375" style="5" hidden="1" customWidth="1"/>
    <col min="19" max="19" width="8.90625" style="5" customWidth="1"/>
    <col min="20" max="21" width="8.08984375" style="5" hidden="1" customWidth="1"/>
    <col min="22" max="26" width="8.90625" style="5" hidden="1" customWidth="1"/>
    <col min="27" max="27" width="8.90625" style="96" hidden="1" customWidth="1"/>
    <col min="28" max="28" width="8.81640625" style="5" customWidth="1"/>
    <col min="29" max="29" width="7.90625" style="5" hidden="1" customWidth="1"/>
    <col min="30" max="30" width="9.08984375" style="5" hidden="1" customWidth="1"/>
    <col min="31" max="31" width="2" style="5" hidden="1" customWidth="1"/>
    <col min="32" max="32" width="1.08984375" style="218" customWidth="1"/>
    <col min="33" max="33" width="7.90625" style="5" customWidth="1"/>
    <col min="34" max="34" width="7.6328125" style="5" customWidth="1"/>
    <col min="35" max="35" width="7.90625" style="5" customWidth="1"/>
    <col min="36" max="37" width="7.6328125" style="5" customWidth="1"/>
    <col min="38" max="38" width="8.54296875" style="13" customWidth="1"/>
    <col min="39" max="39" width="8.90625" style="5" customWidth="1"/>
    <col min="40" max="40" width="8.90625" style="218" customWidth="1"/>
    <col min="41" max="41" width="1" style="218" customWidth="1"/>
    <col min="42" max="42" width="31" style="4" hidden="1" customWidth="1"/>
    <col min="43" max="43" width="3.54296875" style="13" hidden="1" customWidth="1"/>
    <col min="44" max="44" width="6.08984375" style="146" hidden="1" customWidth="1"/>
    <col min="45" max="45" width="3.54296875" style="13" hidden="1" customWidth="1"/>
    <col min="46" max="46" width="5.36328125" style="146" hidden="1" customWidth="1"/>
    <col min="47" max="50" width="8.90625" style="13"/>
    <col min="51" max="51" width="13.81640625" style="13" bestFit="1" customWidth="1"/>
    <col min="52" max="16384" width="8.90625" style="13"/>
  </cols>
  <sheetData>
    <row r="1" spans="1:46" ht="31.2">
      <c r="A1" s="295" t="s">
        <v>546</v>
      </c>
      <c r="B1" s="296" t="s">
        <v>547</v>
      </c>
      <c r="C1" s="296" t="s">
        <v>544</v>
      </c>
      <c r="D1" s="297" t="s">
        <v>545</v>
      </c>
      <c r="E1" s="298"/>
      <c r="F1" s="299" t="s">
        <v>40</v>
      </c>
      <c r="G1" s="299" t="s">
        <v>33</v>
      </c>
      <c r="H1" s="299" t="s">
        <v>33</v>
      </c>
      <c r="I1" s="300" t="s">
        <v>548</v>
      </c>
      <c r="J1" s="300" t="s">
        <v>700</v>
      </c>
      <c r="K1" s="300" t="s">
        <v>699</v>
      </c>
      <c r="L1" s="300" t="s">
        <v>698</v>
      </c>
      <c r="M1" s="300" t="s">
        <v>697</v>
      </c>
      <c r="N1" s="300" t="s">
        <v>696</v>
      </c>
      <c r="O1" s="300" t="s">
        <v>695</v>
      </c>
      <c r="P1" s="300" t="s">
        <v>694</v>
      </c>
      <c r="Q1" s="300" t="s">
        <v>693</v>
      </c>
      <c r="R1" s="300" t="s">
        <v>701</v>
      </c>
      <c r="S1" s="300" t="s">
        <v>549</v>
      </c>
      <c r="T1" s="301" t="s">
        <v>32</v>
      </c>
      <c r="U1" s="302" t="s">
        <v>35</v>
      </c>
      <c r="V1" s="301" t="s">
        <v>32</v>
      </c>
      <c r="W1" s="301" t="s">
        <v>36</v>
      </c>
      <c r="X1" s="303" t="s">
        <v>36</v>
      </c>
      <c r="Y1" s="304" t="s">
        <v>37</v>
      </c>
      <c r="Z1" s="301" t="s">
        <v>36</v>
      </c>
      <c r="AA1" s="301" t="s">
        <v>36</v>
      </c>
      <c r="AB1" s="305" t="s">
        <v>550</v>
      </c>
      <c r="AC1" s="296" t="s">
        <v>290</v>
      </c>
      <c r="AD1" s="296" t="s">
        <v>290</v>
      </c>
      <c r="AE1" s="306"/>
      <c r="AF1" s="307"/>
      <c r="AG1" s="305" t="s">
        <v>568</v>
      </c>
      <c r="AH1" s="305" t="s">
        <v>569</v>
      </c>
      <c r="AI1" s="305" t="s">
        <v>570</v>
      </c>
      <c r="AJ1" s="305" t="s">
        <v>571</v>
      </c>
      <c r="AK1" s="305" t="s">
        <v>572</v>
      </c>
      <c r="AL1" s="305" t="s">
        <v>556</v>
      </c>
      <c r="AM1" s="305" t="s">
        <v>559</v>
      </c>
      <c r="AN1" s="303" t="s">
        <v>557</v>
      </c>
      <c r="AO1" s="496"/>
      <c r="AP1" s="510" t="s">
        <v>583</v>
      </c>
      <c r="AQ1" s="566" t="s">
        <v>573</v>
      </c>
      <c r="AR1" s="567"/>
      <c r="AS1" s="568" t="s">
        <v>574</v>
      </c>
      <c r="AT1" s="569"/>
    </row>
    <row r="2" spans="1:46">
      <c r="A2" s="285" t="s">
        <v>58</v>
      </c>
      <c r="B2" s="286"/>
      <c r="C2" s="287"/>
      <c r="D2" s="287"/>
      <c r="E2" s="288"/>
      <c r="F2" s="287"/>
      <c r="G2" s="287"/>
      <c r="H2" s="289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1"/>
      <c r="AC2" s="290"/>
      <c r="AD2" s="290"/>
      <c r="AE2" s="290"/>
      <c r="AF2" s="290"/>
      <c r="AG2" s="290"/>
      <c r="AH2" s="290"/>
      <c r="AI2" s="290"/>
      <c r="AJ2" s="290"/>
      <c r="AK2" s="290"/>
      <c r="AL2" s="292"/>
      <c r="AM2" s="290"/>
      <c r="AN2" s="509"/>
      <c r="AO2" s="290"/>
      <c r="AP2" s="366"/>
      <c r="AQ2" s="293"/>
      <c r="AR2" s="294"/>
      <c r="AS2" s="27"/>
      <c r="AT2" s="28"/>
    </row>
    <row r="3" spans="1:46">
      <c r="A3" s="29" t="s">
        <v>234</v>
      </c>
      <c r="B3" s="221"/>
      <c r="C3" s="31"/>
      <c r="D3" s="31"/>
      <c r="E3" s="32"/>
      <c r="F3" s="31"/>
      <c r="G3" s="31"/>
      <c r="H3" s="33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4"/>
      <c r="AM3" s="35"/>
      <c r="AN3" s="511"/>
      <c r="AO3" s="35"/>
      <c r="AP3" s="495"/>
      <c r="AQ3" s="512"/>
      <c r="AR3" s="513"/>
      <c r="AS3" s="514"/>
      <c r="AT3" s="39"/>
    </row>
    <row r="4" spans="1:46" ht="18" customHeight="1">
      <c r="A4" s="2"/>
      <c r="B4" s="222" t="s">
        <v>31</v>
      </c>
      <c r="C4" s="41"/>
      <c r="D4" s="3"/>
      <c r="E4" s="3"/>
      <c r="F4" s="40"/>
      <c r="G4" s="41"/>
      <c r="H4" s="42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201"/>
      <c r="X4" s="44"/>
      <c r="Y4" s="201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3"/>
      <c r="AM4" s="454"/>
      <c r="AN4" s="44"/>
      <c r="AO4" s="214"/>
      <c r="AQ4" s="45"/>
      <c r="AR4" s="41"/>
      <c r="AS4" s="46"/>
      <c r="AT4" s="47"/>
    </row>
    <row r="5" spans="1:46" ht="18" customHeight="1">
      <c r="A5" s="2">
        <v>1</v>
      </c>
      <c r="B5" s="222"/>
      <c r="C5" s="7"/>
      <c r="D5" s="7"/>
      <c r="E5" s="7"/>
      <c r="F5" s="274" t="s">
        <v>42</v>
      </c>
      <c r="G5" s="17"/>
      <c r="H5" s="1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215"/>
      <c r="AG5" s="6"/>
      <c r="AH5" s="6"/>
      <c r="AI5" s="6"/>
      <c r="AJ5" s="6"/>
      <c r="AK5" s="6"/>
      <c r="AL5" s="6"/>
      <c r="AM5" s="101"/>
      <c r="AN5" s="6"/>
      <c r="AO5" s="215"/>
      <c r="AQ5" s="49"/>
      <c r="AR5" s="7"/>
      <c r="AS5" s="49"/>
      <c r="AT5" s="50"/>
    </row>
    <row r="6" spans="1:46" s="5" customFormat="1" ht="18" customHeight="1">
      <c r="A6" s="2">
        <v>2</v>
      </c>
      <c r="B6" s="222" t="s">
        <v>12</v>
      </c>
      <c r="C6" s="3" t="s">
        <v>469</v>
      </c>
      <c r="D6" s="3">
        <v>208589</v>
      </c>
      <c r="F6" s="57" t="s">
        <v>257</v>
      </c>
      <c r="G6" s="69">
        <v>2</v>
      </c>
      <c r="H6" s="130"/>
      <c r="I6" s="84">
        <v>0</v>
      </c>
      <c r="J6" s="84"/>
      <c r="K6" s="70">
        <v>2190</v>
      </c>
      <c r="L6" s="70">
        <v>12894</v>
      </c>
      <c r="M6" s="70">
        <v>0</v>
      </c>
      <c r="N6" s="70">
        <v>0</v>
      </c>
      <c r="O6" s="70">
        <v>0</v>
      </c>
      <c r="P6" s="70">
        <v>0</v>
      </c>
      <c r="Q6" s="70">
        <v>634</v>
      </c>
      <c r="R6" s="70">
        <v>5456</v>
      </c>
      <c r="S6" s="70">
        <f t="shared" ref="S6:S11" si="0">SUM(I6:R6)</f>
        <v>21174</v>
      </c>
      <c r="T6" s="70">
        <v>0</v>
      </c>
      <c r="U6" s="70">
        <v>1493</v>
      </c>
      <c r="V6" s="70">
        <f t="shared" ref="V6:V10" si="1">SUM(T6:U6)</f>
        <v>1493</v>
      </c>
      <c r="W6" s="70"/>
      <c r="X6" s="70"/>
      <c r="Y6" s="70"/>
      <c r="Z6" s="70"/>
      <c r="AA6" s="455"/>
      <c r="AB6" s="70">
        <f t="shared" ref="AB6:AB14" si="2">SUM(V6:AA6)</f>
        <v>1493</v>
      </c>
      <c r="AC6" s="70">
        <v>0</v>
      </c>
      <c r="AD6" s="70">
        <v>0</v>
      </c>
      <c r="AE6" s="70"/>
      <c r="AF6" s="216"/>
      <c r="AG6" s="70">
        <v>0</v>
      </c>
      <c r="AH6" s="70">
        <v>0</v>
      </c>
      <c r="AI6" s="70">
        <v>0</v>
      </c>
      <c r="AJ6" s="70">
        <v>0</v>
      </c>
      <c r="AK6" s="70">
        <v>0</v>
      </c>
      <c r="AL6" s="70">
        <f t="shared" ref="AL6:AL11" si="3">SUM(AG6:AK6)</f>
        <v>0</v>
      </c>
      <c r="AM6" s="70">
        <v>1209916</v>
      </c>
      <c r="AN6" s="10">
        <f t="shared" ref="AN6:AN12" si="4">+S6+AB6+AL6+AM6</f>
        <v>1232583</v>
      </c>
      <c r="AO6" s="216"/>
      <c r="AP6" s="470" t="s">
        <v>576</v>
      </c>
      <c r="AQ6" s="366"/>
      <c r="AR6" s="69"/>
      <c r="AS6" s="350"/>
      <c r="AT6" s="71"/>
    </row>
    <row r="7" spans="1:46" s="226" customFormat="1" ht="18" customHeight="1">
      <c r="A7" s="272">
        <v>3</v>
      </c>
      <c r="B7" s="225" t="s">
        <v>12</v>
      </c>
      <c r="C7" s="225" t="s">
        <v>468</v>
      </c>
      <c r="D7" s="225">
        <v>208591</v>
      </c>
      <c r="F7" s="456" t="s">
        <v>575</v>
      </c>
      <c r="G7" s="435">
        <v>2</v>
      </c>
      <c r="H7" s="457"/>
      <c r="I7" s="458">
        <v>0</v>
      </c>
      <c r="J7" s="458"/>
      <c r="K7" s="267">
        <v>4380</v>
      </c>
      <c r="L7" s="267">
        <v>25789</v>
      </c>
      <c r="M7" s="267">
        <v>0</v>
      </c>
      <c r="N7" s="267">
        <v>0</v>
      </c>
      <c r="O7" s="267">
        <v>21920</v>
      </c>
      <c r="P7" s="267">
        <v>105277</v>
      </c>
      <c r="Q7" s="267">
        <v>70796</v>
      </c>
      <c r="R7" s="267">
        <v>30266</v>
      </c>
      <c r="S7" s="267">
        <f t="shared" si="0"/>
        <v>258428</v>
      </c>
      <c r="T7" s="267">
        <v>0</v>
      </c>
      <c r="U7" s="267">
        <v>585140</v>
      </c>
      <c r="V7" s="267">
        <f t="shared" si="1"/>
        <v>585140</v>
      </c>
      <c r="W7" s="267"/>
      <c r="X7" s="267"/>
      <c r="Y7" s="267"/>
      <c r="Z7" s="267"/>
      <c r="AA7" s="459"/>
      <c r="AB7" s="267">
        <f t="shared" si="2"/>
        <v>585140</v>
      </c>
      <c r="AC7" s="267">
        <v>0</v>
      </c>
      <c r="AD7" s="267">
        <v>0</v>
      </c>
      <c r="AE7" s="267"/>
      <c r="AF7" s="277"/>
      <c r="AG7" s="267">
        <v>200000</v>
      </c>
      <c r="AH7" s="267">
        <v>200000</v>
      </c>
      <c r="AI7" s="267">
        <v>200000</v>
      </c>
      <c r="AJ7" s="267">
        <v>200000</v>
      </c>
      <c r="AK7" s="267">
        <v>200000</v>
      </c>
      <c r="AL7" s="460">
        <f t="shared" si="3"/>
        <v>1000000</v>
      </c>
      <c r="AM7" s="267">
        <v>18000000</v>
      </c>
      <c r="AN7" s="83">
        <f t="shared" si="4"/>
        <v>19843568</v>
      </c>
      <c r="AO7" s="277"/>
      <c r="AP7" s="471" t="s">
        <v>577</v>
      </c>
      <c r="AQ7" s="465"/>
      <c r="AR7" s="435"/>
      <c r="AS7" s="436"/>
      <c r="AT7" s="466"/>
    </row>
    <row r="8" spans="1:46" s="5" customFormat="1" ht="18" customHeight="1">
      <c r="A8" s="2">
        <v>4</v>
      </c>
      <c r="B8" s="222" t="s">
        <v>8</v>
      </c>
      <c r="C8" s="3" t="s">
        <v>718</v>
      </c>
      <c r="D8" s="3">
        <v>208548</v>
      </c>
      <c r="E8" s="3"/>
      <c r="F8" s="57" t="s">
        <v>167</v>
      </c>
      <c r="G8" s="69">
        <v>5</v>
      </c>
      <c r="H8" s="130"/>
      <c r="I8" s="84">
        <v>0</v>
      </c>
      <c r="J8" s="84"/>
      <c r="K8" s="70">
        <v>38591</v>
      </c>
      <c r="L8" s="70">
        <v>170556</v>
      </c>
      <c r="M8" s="70">
        <v>176793</v>
      </c>
      <c r="N8" s="70">
        <v>8740</v>
      </c>
      <c r="O8" s="70">
        <v>2753</v>
      </c>
      <c r="P8" s="70">
        <v>6290</v>
      </c>
      <c r="Q8" s="70">
        <v>0</v>
      </c>
      <c r="R8" s="70">
        <v>0</v>
      </c>
      <c r="S8" s="70">
        <f t="shared" si="0"/>
        <v>403723</v>
      </c>
      <c r="T8" s="70">
        <v>0</v>
      </c>
      <c r="U8" s="70">
        <v>78088</v>
      </c>
      <c r="V8" s="70">
        <f t="shared" si="1"/>
        <v>78088</v>
      </c>
      <c r="W8" s="70"/>
      <c r="X8" s="70"/>
      <c r="Y8" s="70"/>
      <c r="Z8" s="70"/>
      <c r="AA8" s="455"/>
      <c r="AB8" s="70">
        <f t="shared" si="2"/>
        <v>78088</v>
      </c>
      <c r="AC8" s="70">
        <v>0</v>
      </c>
      <c r="AD8" s="70">
        <v>0</v>
      </c>
      <c r="AE8" s="70"/>
      <c r="AF8" s="216"/>
      <c r="AG8" s="70">
        <v>1400000</v>
      </c>
      <c r="AH8" s="70" t="s">
        <v>31</v>
      </c>
      <c r="AI8" s="70">
        <v>0</v>
      </c>
      <c r="AJ8" s="70">
        <v>0</v>
      </c>
      <c r="AK8" s="70">
        <v>0</v>
      </c>
      <c r="AL8" s="70">
        <f t="shared" si="3"/>
        <v>1400000</v>
      </c>
      <c r="AM8" s="70">
        <v>0</v>
      </c>
      <c r="AN8" s="10">
        <f t="shared" si="4"/>
        <v>1881811</v>
      </c>
      <c r="AO8" s="216"/>
      <c r="AP8" s="470" t="s">
        <v>578</v>
      </c>
      <c r="AQ8" s="366"/>
      <c r="AR8" s="69"/>
      <c r="AS8" s="350"/>
      <c r="AT8" s="71"/>
    </row>
    <row r="9" spans="1:46" s="240" customFormat="1" ht="18" customHeight="1">
      <c r="A9" s="272">
        <v>5</v>
      </c>
      <c r="B9" s="233"/>
      <c r="C9" s="233" t="s">
        <v>468</v>
      </c>
      <c r="D9" s="233">
        <v>208572</v>
      </c>
      <c r="E9" s="233"/>
      <c r="F9" s="461" t="s">
        <v>478</v>
      </c>
      <c r="G9" s="243"/>
      <c r="H9" s="462"/>
      <c r="I9" s="463"/>
      <c r="J9" s="463"/>
      <c r="K9" s="246"/>
      <c r="L9" s="246"/>
      <c r="M9" s="246"/>
      <c r="N9" s="246"/>
      <c r="O9" s="246"/>
      <c r="P9" s="246"/>
      <c r="Q9" s="246"/>
      <c r="R9" s="246">
        <v>0</v>
      </c>
      <c r="S9" s="246">
        <f t="shared" si="0"/>
        <v>0</v>
      </c>
      <c r="T9" s="246">
        <v>400000</v>
      </c>
      <c r="U9" s="246">
        <v>0</v>
      </c>
      <c r="V9" s="246">
        <v>0</v>
      </c>
      <c r="W9" s="246"/>
      <c r="X9" s="246"/>
      <c r="Y9" s="246"/>
      <c r="Z9" s="246"/>
      <c r="AA9" s="464"/>
      <c r="AB9" s="246">
        <f t="shared" si="2"/>
        <v>0</v>
      </c>
      <c r="AC9" s="246">
        <v>0</v>
      </c>
      <c r="AD9" s="246">
        <v>0</v>
      </c>
      <c r="AE9" s="246"/>
      <c r="AF9" s="216"/>
      <c r="AG9" s="246">
        <v>0</v>
      </c>
      <c r="AH9" s="246">
        <v>2500000</v>
      </c>
      <c r="AI9" s="246">
        <v>0</v>
      </c>
      <c r="AJ9" s="246">
        <v>0</v>
      </c>
      <c r="AK9" s="246">
        <v>0</v>
      </c>
      <c r="AL9" s="246">
        <f>SUM(AG9:AK9)</f>
        <v>2500000</v>
      </c>
      <c r="AM9" s="246">
        <v>0</v>
      </c>
      <c r="AN9" s="238">
        <f t="shared" si="4"/>
        <v>2500000</v>
      </c>
      <c r="AO9" s="216"/>
      <c r="AP9" s="472" t="s">
        <v>579</v>
      </c>
      <c r="AQ9" s="443"/>
      <c r="AR9" s="243"/>
      <c r="AS9" s="437"/>
      <c r="AT9" s="247"/>
    </row>
    <row r="10" spans="1:46" s="5" customFormat="1" ht="18" customHeight="1">
      <c r="A10" s="2">
        <v>6</v>
      </c>
      <c r="B10" s="3" t="s">
        <v>311</v>
      </c>
      <c r="C10" s="3" t="s">
        <v>469</v>
      </c>
      <c r="D10" s="3">
        <v>208567</v>
      </c>
      <c r="E10" s="3"/>
      <c r="F10" s="56" t="s">
        <v>258</v>
      </c>
      <c r="G10" s="69">
        <v>4</v>
      </c>
      <c r="H10" s="130"/>
      <c r="I10" s="84"/>
      <c r="J10" s="84"/>
      <c r="K10" s="70"/>
      <c r="L10" s="70"/>
      <c r="M10" s="70"/>
      <c r="N10" s="70">
        <v>0</v>
      </c>
      <c r="O10" s="70">
        <v>0</v>
      </c>
      <c r="P10" s="70">
        <v>403</v>
      </c>
      <c r="Q10" s="70">
        <v>34</v>
      </c>
      <c r="R10" s="70">
        <v>101748</v>
      </c>
      <c r="S10" s="70">
        <f t="shared" si="0"/>
        <v>102185</v>
      </c>
      <c r="T10" s="70">
        <v>0</v>
      </c>
      <c r="U10" s="70">
        <v>797816</v>
      </c>
      <c r="V10" s="70">
        <f t="shared" si="1"/>
        <v>797816</v>
      </c>
      <c r="W10" s="70"/>
      <c r="X10" s="70"/>
      <c r="Y10" s="70"/>
      <c r="Z10" s="70"/>
      <c r="AA10" s="455"/>
      <c r="AB10" s="70">
        <f t="shared" si="2"/>
        <v>797816</v>
      </c>
      <c r="AC10" s="70">
        <v>0</v>
      </c>
      <c r="AD10" s="70">
        <v>0</v>
      </c>
      <c r="AE10" s="70"/>
      <c r="AF10" s="216"/>
      <c r="AG10" s="70">
        <v>0</v>
      </c>
      <c r="AH10" s="70">
        <v>3000000</v>
      </c>
      <c r="AI10" s="70">
        <v>0</v>
      </c>
      <c r="AJ10" s="70">
        <v>0</v>
      </c>
      <c r="AK10" s="70">
        <v>0</v>
      </c>
      <c r="AL10" s="70">
        <f t="shared" si="3"/>
        <v>3000000</v>
      </c>
      <c r="AM10" s="70">
        <v>0</v>
      </c>
      <c r="AN10" s="10">
        <f t="shared" si="4"/>
        <v>3900001</v>
      </c>
      <c r="AO10" s="216"/>
      <c r="AP10" s="473" t="s">
        <v>580</v>
      </c>
      <c r="AQ10" s="366"/>
      <c r="AR10" s="69"/>
      <c r="AS10" s="350"/>
      <c r="AT10" s="71"/>
    </row>
    <row r="11" spans="1:46" s="240" customFormat="1" ht="18" customHeight="1">
      <c r="A11" s="272">
        <v>7</v>
      </c>
      <c r="B11" s="233" t="s">
        <v>17</v>
      </c>
      <c r="C11" s="233" t="s">
        <v>469</v>
      </c>
      <c r="D11" s="233">
        <v>208557</v>
      </c>
      <c r="E11" s="233"/>
      <c r="F11" s="461" t="s">
        <v>378</v>
      </c>
      <c r="G11" s="243">
        <v>3</v>
      </c>
      <c r="H11" s="243"/>
      <c r="I11" s="463"/>
      <c r="J11" s="463"/>
      <c r="K11" s="246"/>
      <c r="L11" s="246"/>
      <c r="M11" s="246"/>
      <c r="N11" s="246"/>
      <c r="O11" s="246"/>
      <c r="P11" s="246"/>
      <c r="Q11" s="246">
        <v>0</v>
      </c>
      <c r="R11" s="246">
        <v>0</v>
      </c>
      <c r="S11" s="246">
        <f t="shared" si="0"/>
        <v>0</v>
      </c>
      <c r="T11" s="246">
        <v>100000</v>
      </c>
      <c r="U11" s="246">
        <v>0</v>
      </c>
      <c r="V11" s="246">
        <v>0</v>
      </c>
      <c r="W11" s="246"/>
      <c r="X11" s="246"/>
      <c r="Y11" s="246"/>
      <c r="Z11" s="246"/>
      <c r="AA11" s="246"/>
      <c r="AB11" s="246">
        <f t="shared" si="2"/>
        <v>0</v>
      </c>
      <c r="AC11" s="246">
        <v>0</v>
      </c>
      <c r="AD11" s="246">
        <v>0</v>
      </c>
      <c r="AE11" s="246"/>
      <c r="AF11" s="216"/>
      <c r="AG11" s="246"/>
      <c r="AH11" s="246">
        <v>0</v>
      </c>
      <c r="AI11" s="246">
        <v>350000</v>
      </c>
      <c r="AJ11" s="246">
        <v>0</v>
      </c>
      <c r="AK11" s="246">
        <v>0</v>
      </c>
      <c r="AL11" s="246">
        <f t="shared" si="3"/>
        <v>350000</v>
      </c>
      <c r="AM11" s="246">
        <v>0</v>
      </c>
      <c r="AN11" s="238">
        <f t="shared" si="4"/>
        <v>350000</v>
      </c>
      <c r="AO11" s="216"/>
      <c r="AP11" s="472" t="s">
        <v>581</v>
      </c>
      <c r="AQ11" s="467"/>
      <c r="AR11" s="247"/>
      <c r="AS11" s="438"/>
      <c r="AT11" s="247"/>
    </row>
    <row r="12" spans="1:46" s="5" customFormat="1" ht="18" customHeight="1">
      <c r="A12" s="2">
        <v>8</v>
      </c>
      <c r="B12" s="3" t="s">
        <v>181</v>
      </c>
      <c r="C12" s="69" t="s">
        <v>468</v>
      </c>
      <c r="D12" s="3">
        <v>208509</v>
      </c>
      <c r="E12" s="3"/>
      <c r="F12" s="57" t="s">
        <v>172</v>
      </c>
      <c r="G12" s="69">
        <v>5</v>
      </c>
      <c r="H12" s="130"/>
      <c r="I12" s="84">
        <v>0</v>
      </c>
      <c r="J12" s="84"/>
      <c r="K12" s="70">
        <v>13035</v>
      </c>
      <c r="L12" s="70">
        <v>95601</v>
      </c>
      <c r="M12" s="70">
        <v>286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f>SUM(I12:R12)</f>
        <v>108922</v>
      </c>
      <c r="T12" s="70">
        <v>0</v>
      </c>
      <c r="U12" s="70">
        <v>0</v>
      </c>
      <c r="V12" s="70">
        <f>T12+U12</f>
        <v>0</v>
      </c>
      <c r="W12" s="70"/>
      <c r="X12" s="70"/>
      <c r="Y12" s="70"/>
      <c r="Z12" s="70"/>
      <c r="AA12" s="455"/>
      <c r="AB12" s="70">
        <f>SUM(V12:AA12)</f>
        <v>0</v>
      </c>
      <c r="AC12" s="70">
        <v>0</v>
      </c>
      <c r="AD12" s="70">
        <v>0</v>
      </c>
      <c r="AE12" s="70"/>
      <c r="AF12" s="216"/>
      <c r="AG12" s="70">
        <v>571000</v>
      </c>
      <c r="AH12" s="70">
        <v>0</v>
      </c>
      <c r="AI12" s="70">
        <v>0</v>
      </c>
      <c r="AJ12" s="70">
        <v>0</v>
      </c>
      <c r="AK12" s="70">
        <v>0</v>
      </c>
      <c r="AL12" s="70">
        <f>SUM(AG12:AK12)</f>
        <v>571000</v>
      </c>
      <c r="AM12" s="70">
        <v>0</v>
      </c>
      <c r="AN12" s="10">
        <f t="shared" si="4"/>
        <v>679922</v>
      </c>
      <c r="AO12" s="216"/>
      <c r="AP12" s="473" t="s">
        <v>582</v>
      </c>
      <c r="AQ12" s="366"/>
      <c r="AR12" s="69"/>
      <c r="AS12" s="350"/>
      <c r="AT12" s="71"/>
    </row>
    <row r="13" spans="1:46" ht="18" customHeight="1">
      <c r="A13" s="273">
        <v>9</v>
      </c>
      <c r="B13" s="3"/>
      <c r="C13" s="17"/>
      <c r="D13" s="59"/>
      <c r="E13" s="59"/>
      <c r="F13" s="280" t="s">
        <v>59</v>
      </c>
      <c r="G13" s="61"/>
      <c r="H13" s="61"/>
      <c r="I13" s="63">
        <f t="shared" ref="I13:AD13" si="5">SUM(I6:I12)</f>
        <v>0</v>
      </c>
      <c r="J13" s="63">
        <f t="shared" si="5"/>
        <v>0</v>
      </c>
      <c r="K13" s="63">
        <f t="shared" si="5"/>
        <v>58196</v>
      </c>
      <c r="L13" s="63">
        <f t="shared" si="5"/>
        <v>304840</v>
      </c>
      <c r="M13" s="63">
        <f t="shared" si="5"/>
        <v>177079</v>
      </c>
      <c r="N13" s="63">
        <f t="shared" si="5"/>
        <v>8740</v>
      </c>
      <c r="O13" s="63">
        <f t="shared" si="5"/>
        <v>24673</v>
      </c>
      <c r="P13" s="63">
        <f t="shared" si="5"/>
        <v>111970</v>
      </c>
      <c r="Q13" s="63">
        <f t="shared" si="5"/>
        <v>71464</v>
      </c>
      <c r="R13" s="64">
        <f t="shared" si="5"/>
        <v>137470</v>
      </c>
      <c r="S13" s="63">
        <f t="shared" si="5"/>
        <v>894432</v>
      </c>
      <c r="T13" s="63">
        <f t="shared" si="5"/>
        <v>500000</v>
      </c>
      <c r="U13" s="63">
        <f t="shared" si="5"/>
        <v>1462537</v>
      </c>
      <c r="V13" s="63">
        <f t="shared" si="5"/>
        <v>1462537</v>
      </c>
      <c r="W13" s="63">
        <f t="shared" si="5"/>
        <v>0</v>
      </c>
      <c r="X13" s="63">
        <f t="shared" si="5"/>
        <v>0</v>
      </c>
      <c r="Y13" s="63">
        <f t="shared" si="5"/>
        <v>0</v>
      </c>
      <c r="Z13" s="63">
        <f t="shared" si="5"/>
        <v>0</v>
      </c>
      <c r="AA13" s="63">
        <f t="shared" si="5"/>
        <v>0</v>
      </c>
      <c r="AB13" s="63">
        <f t="shared" si="5"/>
        <v>1462537</v>
      </c>
      <c r="AC13" s="63">
        <f t="shared" si="5"/>
        <v>0</v>
      </c>
      <c r="AD13" s="63">
        <f t="shared" si="5"/>
        <v>0</v>
      </c>
      <c r="AE13" s="63"/>
      <c r="AF13" s="250"/>
      <c r="AG13" s="63">
        <f t="shared" ref="AG13:AN13" si="6">SUM(AG6:AG12)</f>
        <v>2171000</v>
      </c>
      <c r="AH13" s="63">
        <f t="shared" si="6"/>
        <v>5700000</v>
      </c>
      <c r="AI13" s="63">
        <f t="shared" si="6"/>
        <v>550000</v>
      </c>
      <c r="AJ13" s="63">
        <f t="shared" si="6"/>
        <v>200000</v>
      </c>
      <c r="AK13" s="63">
        <f t="shared" si="6"/>
        <v>200000</v>
      </c>
      <c r="AL13" s="63">
        <f t="shared" si="6"/>
        <v>8821000</v>
      </c>
      <c r="AM13" s="65">
        <f t="shared" si="6"/>
        <v>19209916</v>
      </c>
      <c r="AN13" s="65">
        <f t="shared" si="6"/>
        <v>30387885</v>
      </c>
      <c r="AO13" s="250"/>
      <c r="AQ13" s="66"/>
      <c r="AR13" s="50"/>
      <c r="AS13" s="67"/>
      <c r="AT13" s="50"/>
    </row>
    <row r="14" spans="1:46" s="240" customFormat="1" ht="18" customHeight="1">
      <c r="A14" s="2">
        <v>10</v>
      </c>
      <c r="B14" s="233"/>
      <c r="C14" s="243" t="s">
        <v>468</v>
      </c>
      <c r="D14" s="244" t="s">
        <v>494</v>
      </c>
      <c r="E14" s="244"/>
      <c r="F14" s="245" t="s">
        <v>492</v>
      </c>
      <c r="G14" s="243"/>
      <c r="H14" s="243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36">
        <v>1700000</v>
      </c>
      <c r="U14" s="246"/>
      <c r="V14" s="236">
        <f>SUM(T14:U14)</f>
        <v>1700000</v>
      </c>
      <c r="W14" s="246"/>
      <c r="X14" s="246"/>
      <c r="Y14" s="246"/>
      <c r="Z14" s="246"/>
      <c r="AA14" s="246"/>
      <c r="AB14" s="228">
        <f t="shared" si="2"/>
        <v>1700000</v>
      </c>
      <c r="AC14" s="236">
        <v>0</v>
      </c>
      <c r="AD14" s="236">
        <v>0</v>
      </c>
      <c r="AE14" s="236"/>
      <c r="AF14" s="217"/>
      <c r="AG14" s="246">
        <v>0</v>
      </c>
      <c r="AH14" s="246">
        <v>0</v>
      </c>
      <c r="AI14" s="246">
        <v>0</v>
      </c>
      <c r="AJ14" s="246">
        <v>0</v>
      </c>
      <c r="AK14" s="246">
        <v>0</v>
      </c>
      <c r="AL14" s="246">
        <f>SUM(AG14:AK14)</f>
        <v>0</v>
      </c>
      <c r="AM14" s="247">
        <v>0</v>
      </c>
      <c r="AN14" s="246"/>
      <c r="AO14" s="217"/>
      <c r="AP14" s="234"/>
      <c r="AQ14" s="241"/>
      <c r="AR14" s="239"/>
      <c r="AS14" s="242"/>
      <c r="AT14" s="239"/>
    </row>
    <row r="15" spans="1:46" s="5" customFormat="1" ht="18" customHeight="1">
      <c r="A15" s="273">
        <v>11</v>
      </c>
      <c r="B15" s="3"/>
      <c r="C15" s="69"/>
      <c r="D15" s="54"/>
      <c r="E15" s="54"/>
      <c r="F15" s="68"/>
      <c r="G15" s="69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1"/>
      <c r="U15" s="70"/>
      <c r="V15" s="1"/>
      <c r="W15" s="70"/>
      <c r="X15" s="70"/>
      <c r="Y15" s="70"/>
      <c r="Z15" s="70"/>
      <c r="AA15" s="70"/>
      <c r="AB15" s="6"/>
      <c r="AC15" s="1"/>
      <c r="AD15" s="1"/>
      <c r="AE15" s="1"/>
      <c r="AF15" s="217"/>
      <c r="AG15" s="70"/>
      <c r="AH15" s="70"/>
      <c r="AI15" s="70"/>
      <c r="AJ15" s="70"/>
      <c r="AK15" s="70"/>
      <c r="AL15" s="70"/>
      <c r="AM15" s="71"/>
      <c r="AN15" s="70"/>
      <c r="AO15" s="217"/>
      <c r="AP15" s="473"/>
      <c r="AQ15" s="55"/>
      <c r="AR15" s="12"/>
      <c r="AS15" s="58"/>
      <c r="AT15" s="12"/>
    </row>
    <row r="16" spans="1:46" ht="18" customHeight="1">
      <c r="A16" s="2">
        <v>12</v>
      </c>
      <c r="B16" s="222"/>
      <c r="C16" s="75"/>
      <c r="D16" s="72"/>
      <c r="E16" s="73"/>
      <c r="F16" s="275" t="s">
        <v>51</v>
      </c>
      <c r="G16" s="92"/>
      <c r="H16" s="9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15"/>
      <c r="AG16" s="6"/>
      <c r="AH16" s="6"/>
      <c r="AI16" s="6"/>
      <c r="AJ16" s="6"/>
      <c r="AK16" s="6"/>
      <c r="AL16" s="6"/>
      <c r="AM16" s="6"/>
      <c r="AN16" s="6"/>
      <c r="AO16" s="215"/>
      <c r="AQ16" s="49"/>
      <c r="AR16" s="7"/>
      <c r="AS16" s="49"/>
      <c r="AT16" s="50"/>
    </row>
    <row r="17" spans="1:46" s="240" customFormat="1" ht="18" customHeight="1">
      <c r="A17" s="273">
        <v>13</v>
      </c>
      <c r="B17" s="233"/>
      <c r="C17" s="233" t="s">
        <v>50</v>
      </c>
      <c r="D17" s="233" t="s">
        <v>477</v>
      </c>
      <c r="E17" s="233"/>
      <c r="F17" s="234" t="s">
        <v>490</v>
      </c>
      <c r="G17" s="233"/>
      <c r="H17" s="233"/>
      <c r="I17" s="235"/>
      <c r="J17" s="235"/>
      <c r="K17" s="236"/>
      <c r="L17" s="236"/>
      <c r="M17" s="236"/>
      <c r="N17" s="236"/>
      <c r="O17" s="236"/>
      <c r="P17" s="236"/>
      <c r="Q17" s="236"/>
      <c r="R17" s="236">
        <v>0</v>
      </c>
      <c r="S17" s="236">
        <f t="shared" ref="S17:S19" si="7">SUM(I17:R17)</f>
        <v>0</v>
      </c>
      <c r="T17" s="236">
        <v>0</v>
      </c>
      <c r="U17" s="236">
        <v>0</v>
      </c>
      <c r="V17" s="236">
        <f t="shared" ref="V17:V19" si="8">T17+U17</f>
        <v>0</v>
      </c>
      <c r="W17" s="236"/>
      <c r="X17" s="236"/>
      <c r="Y17" s="236"/>
      <c r="Z17" s="236"/>
      <c r="AA17" s="236"/>
      <c r="AB17" s="236">
        <f t="shared" ref="AB17:AB18" si="9">SUM(V17:AA17)</f>
        <v>0</v>
      </c>
      <c r="AC17" s="236">
        <v>0</v>
      </c>
      <c r="AD17" s="236">
        <v>0</v>
      </c>
      <c r="AE17" s="236"/>
      <c r="AF17" s="217"/>
      <c r="AG17" s="236">
        <v>0</v>
      </c>
      <c r="AH17" s="236">
        <v>0</v>
      </c>
      <c r="AI17" s="236">
        <v>1000000</v>
      </c>
      <c r="AJ17" s="236">
        <v>3500000</v>
      </c>
      <c r="AK17" s="236">
        <v>0</v>
      </c>
      <c r="AL17" s="265">
        <f t="shared" ref="AL17:AL19" si="10">SUM(AG17:AK17)</f>
        <v>4500000</v>
      </c>
      <c r="AM17" s="236">
        <v>0</v>
      </c>
      <c r="AN17" s="238">
        <f>+S17+AB17+AL17+AM17</f>
        <v>4500000</v>
      </c>
      <c r="AO17" s="217"/>
      <c r="AP17" s="461" t="s">
        <v>584</v>
      </c>
      <c r="AQ17" s="443"/>
      <c r="AR17" s="243"/>
      <c r="AS17" s="437"/>
      <c r="AT17" s="247"/>
    </row>
    <row r="18" spans="1:46" s="73" customFormat="1" ht="18" customHeight="1">
      <c r="A18" s="2">
        <v>14</v>
      </c>
      <c r="B18" s="7" t="s">
        <v>30</v>
      </c>
      <c r="C18" s="3" t="s">
        <v>50</v>
      </c>
      <c r="D18" s="3">
        <v>200936</v>
      </c>
      <c r="E18" s="5"/>
      <c r="F18" s="78" t="s">
        <v>195</v>
      </c>
      <c r="G18" s="7" t="s">
        <v>46</v>
      </c>
      <c r="H18" s="7"/>
      <c r="K18" s="6">
        <v>0</v>
      </c>
      <c r="L18" s="6">
        <v>16906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f t="shared" si="7"/>
        <v>16906</v>
      </c>
      <c r="T18" s="6">
        <v>3250000</v>
      </c>
      <c r="U18" s="6">
        <v>0</v>
      </c>
      <c r="V18" s="6">
        <f t="shared" si="8"/>
        <v>3250000</v>
      </c>
      <c r="AA18" s="104"/>
      <c r="AB18" s="6">
        <f t="shared" si="9"/>
        <v>3250000</v>
      </c>
      <c r="AC18" s="6">
        <v>0</v>
      </c>
      <c r="AD18" s="6">
        <v>0</v>
      </c>
      <c r="AF18" s="251"/>
      <c r="AG18" s="6">
        <v>0</v>
      </c>
      <c r="AH18" s="6">
        <v>0</v>
      </c>
      <c r="AI18" s="6">
        <v>250000</v>
      </c>
      <c r="AJ18" s="6">
        <v>300000</v>
      </c>
      <c r="AK18" s="6">
        <v>0</v>
      </c>
      <c r="AL18" s="191">
        <f t="shared" si="10"/>
        <v>550000</v>
      </c>
      <c r="AM18" s="6">
        <v>2000000</v>
      </c>
      <c r="AN18" s="83">
        <f>+S18+AB18+AL18+AM18</f>
        <v>5816906</v>
      </c>
      <c r="AO18" s="251"/>
      <c r="AP18" s="494"/>
      <c r="AQ18" s="444"/>
      <c r="AR18" s="377"/>
      <c r="AS18" s="379"/>
      <c r="AT18" s="377"/>
    </row>
    <row r="19" spans="1:46" s="255" customFormat="1" ht="18" customHeight="1">
      <c r="A19" s="273">
        <v>15</v>
      </c>
      <c r="B19" s="254" t="s">
        <v>17</v>
      </c>
      <c r="C19" s="254" t="s">
        <v>50</v>
      </c>
      <c r="D19" s="254">
        <v>200929</v>
      </c>
      <c r="E19" s="254"/>
      <c r="F19" s="257" t="s">
        <v>585</v>
      </c>
      <c r="G19" s="254" t="s">
        <v>31</v>
      </c>
      <c r="H19" s="254" t="s">
        <v>31</v>
      </c>
      <c r="I19" s="227">
        <v>0</v>
      </c>
      <c r="J19" s="267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28">
        <f t="shared" si="7"/>
        <v>0</v>
      </c>
      <c r="T19" s="228">
        <v>0</v>
      </c>
      <c r="U19" s="228">
        <v>0</v>
      </c>
      <c r="V19" s="228">
        <f t="shared" si="8"/>
        <v>0</v>
      </c>
      <c r="W19" s="228"/>
      <c r="X19" s="228"/>
      <c r="Y19" s="228"/>
      <c r="Z19" s="228"/>
      <c r="AA19" s="228"/>
      <c r="AB19" s="228">
        <f>SUM(V19:AA19)</f>
        <v>0</v>
      </c>
      <c r="AC19" s="228">
        <v>0</v>
      </c>
      <c r="AD19" s="228">
        <v>0</v>
      </c>
      <c r="AE19" s="228"/>
      <c r="AF19" s="215"/>
      <c r="AG19" s="228">
        <v>250000</v>
      </c>
      <c r="AH19" s="228">
        <v>0</v>
      </c>
      <c r="AI19" s="228">
        <v>0</v>
      </c>
      <c r="AJ19" s="228">
        <v>0</v>
      </c>
      <c r="AK19" s="228">
        <v>0</v>
      </c>
      <c r="AL19" s="230">
        <f t="shared" si="10"/>
        <v>250000</v>
      </c>
      <c r="AM19" s="228">
        <v>0</v>
      </c>
      <c r="AN19" s="231">
        <f>+S19+AB19+AL19+AM19</f>
        <v>250000</v>
      </c>
      <c r="AO19" s="215"/>
      <c r="AP19" s="486" t="s">
        <v>715</v>
      </c>
      <c r="AQ19" s="468"/>
      <c r="AR19" s="439"/>
      <c r="AS19" s="440"/>
      <c r="AT19" s="445"/>
    </row>
    <row r="20" spans="1:46" s="73" customFormat="1" ht="18" customHeight="1">
      <c r="A20" s="2">
        <v>16</v>
      </c>
      <c r="B20" s="7" t="s">
        <v>17</v>
      </c>
      <c r="C20" s="284" t="s">
        <v>50</v>
      </c>
      <c r="D20" s="7" t="s">
        <v>477</v>
      </c>
      <c r="E20" s="7"/>
      <c r="F20" s="75" t="s">
        <v>714</v>
      </c>
      <c r="G20" s="7" t="s">
        <v>31</v>
      </c>
      <c r="H20" s="7" t="s">
        <v>31</v>
      </c>
      <c r="I20" s="81">
        <v>0</v>
      </c>
      <c r="J20" s="101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f>SUM(I20:R20)</f>
        <v>0</v>
      </c>
      <c r="T20" s="6">
        <v>0</v>
      </c>
      <c r="U20" s="6">
        <v>0</v>
      </c>
      <c r="V20" s="6">
        <f>T20+U20</f>
        <v>0</v>
      </c>
      <c r="W20" s="6"/>
      <c r="X20" s="6"/>
      <c r="Y20" s="6"/>
      <c r="Z20" s="6"/>
      <c r="AA20" s="6"/>
      <c r="AB20" s="6">
        <f>SUM(V20:AA20)</f>
        <v>0</v>
      </c>
      <c r="AC20" s="6">
        <v>0</v>
      </c>
      <c r="AD20" s="6">
        <v>0</v>
      </c>
      <c r="AE20" s="6"/>
      <c r="AF20" s="215"/>
      <c r="AG20" s="6">
        <v>0</v>
      </c>
      <c r="AH20" s="6">
        <v>500000</v>
      </c>
      <c r="AI20" s="6">
        <v>0</v>
      </c>
      <c r="AJ20" s="6">
        <v>0</v>
      </c>
      <c r="AK20" s="6">
        <v>0</v>
      </c>
      <c r="AL20" s="6">
        <f>SUM(AG20:AK20)</f>
        <v>500000</v>
      </c>
      <c r="AM20" s="6">
        <v>0</v>
      </c>
      <c r="AN20" s="83">
        <f>+S20+AB20+AL20+AM20</f>
        <v>500000</v>
      </c>
      <c r="AO20" s="215"/>
      <c r="AP20" s="486" t="s">
        <v>717</v>
      </c>
      <c r="AQ20" s="469"/>
      <c r="AR20" s="377"/>
      <c r="AS20" s="116"/>
      <c r="AT20" s="117"/>
    </row>
    <row r="21" spans="1:46" s="255" customFormat="1" ht="18" customHeight="1">
      <c r="A21" s="232">
        <v>17</v>
      </c>
      <c r="B21" s="254" t="s">
        <v>17</v>
      </c>
      <c r="C21" s="268" t="s">
        <v>50</v>
      </c>
      <c r="D21" s="254">
        <v>201007</v>
      </c>
      <c r="E21" s="254"/>
      <c r="F21" s="257" t="s">
        <v>503</v>
      </c>
      <c r="G21" s="254" t="s">
        <v>31</v>
      </c>
      <c r="H21" s="254" t="s">
        <v>31</v>
      </c>
      <c r="I21" s="227">
        <v>0</v>
      </c>
      <c r="J21" s="267">
        <v>0</v>
      </c>
      <c r="K21" s="228">
        <v>0</v>
      </c>
      <c r="L21" s="228">
        <v>0</v>
      </c>
      <c r="M21" s="228">
        <v>0</v>
      </c>
      <c r="N21" s="228">
        <v>0</v>
      </c>
      <c r="O21" s="228">
        <v>0</v>
      </c>
      <c r="P21" s="228">
        <v>0</v>
      </c>
      <c r="Q21" s="228">
        <v>0</v>
      </c>
      <c r="R21" s="228">
        <v>0</v>
      </c>
      <c r="S21" s="228">
        <f>SUM(I21:R21)</f>
        <v>0</v>
      </c>
      <c r="T21" s="228">
        <v>0</v>
      </c>
      <c r="U21" s="228">
        <v>0</v>
      </c>
      <c r="V21" s="228">
        <f>T21+U21</f>
        <v>0</v>
      </c>
      <c r="W21" s="228"/>
      <c r="X21" s="228"/>
      <c r="Y21" s="228"/>
      <c r="Z21" s="228"/>
      <c r="AA21" s="228"/>
      <c r="AB21" s="228">
        <f>SUM(V21:AA21)</f>
        <v>0</v>
      </c>
      <c r="AC21" s="228">
        <v>0</v>
      </c>
      <c r="AD21" s="228">
        <v>0</v>
      </c>
      <c r="AE21" s="228"/>
      <c r="AF21" s="228"/>
      <c r="AG21" s="228">
        <v>400000</v>
      </c>
      <c r="AH21" s="228">
        <v>0</v>
      </c>
      <c r="AI21" s="228">
        <v>0</v>
      </c>
      <c r="AJ21" s="228">
        <v>0</v>
      </c>
      <c r="AK21" s="228">
        <v>0</v>
      </c>
      <c r="AL21" s="230">
        <f>SUM(AG21:AK21)</f>
        <v>400000</v>
      </c>
      <c r="AM21" s="228">
        <v>0</v>
      </c>
      <c r="AN21" s="231">
        <f>+S21+AB21+AL21+AM21</f>
        <v>400000</v>
      </c>
      <c r="AO21" s="228"/>
      <c r="AP21" s="486" t="s">
        <v>716</v>
      </c>
      <c r="AQ21" s="468"/>
      <c r="AR21" s="439"/>
      <c r="AS21" s="440"/>
      <c r="AT21" s="445"/>
    </row>
    <row r="22" spans="1:46" ht="18" customHeight="1">
      <c r="A22" s="2">
        <v>18</v>
      </c>
      <c r="B22" s="3"/>
      <c r="C22" s="17"/>
      <c r="D22" s="7"/>
      <c r="E22" s="7"/>
      <c r="F22" s="279" t="s">
        <v>61</v>
      </c>
      <c r="G22" s="61"/>
      <c r="H22" s="61"/>
      <c r="I22" s="63">
        <f t="shared" ref="I22:AD22" si="11">SUM(I17:I21)</f>
        <v>0</v>
      </c>
      <c r="J22" s="63">
        <f t="shared" si="11"/>
        <v>0</v>
      </c>
      <c r="K22" s="63">
        <f t="shared" si="11"/>
        <v>0</v>
      </c>
      <c r="L22" s="63">
        <f t="shared" si="11"/>
        <v>16906</v>
      </c>
      <c r="M22" s="63">
        <f t="shared" si="11"/>
        <v>0</v>
      </c>
      <c r="N22" s="63">
        <f t="shared" si="11"/>
        <v>0</v>
      </c>
      <c r="O22" s="63">
        <f t="shared" si="11"/>
        <v>0</v>
      </c>
      <c r="P22" s="63">
        <f t="shared" si="11"/>
        <v>0</v>
      </c>
      <c r="Q22" s="63">
        <f t="shared" si="11"/>
        <v>0</v>
      </c>
      <c r="R22" s="63">
        <f t="shared" si="11"/>
        <v>0</v>
      </c>
      <c r="S22" s="63">
        <f t="shared" si="11"/>
        <v>16906</v>
      </c>
      <c r="T22" s="63">
        <f t="shared" si="11"/>
        <v>3250000</v>
      </c>
      <c r="U22" s="63">
        <f t="shared" si="11"/>
        <v>0</v>
      </c>
      <c r="V22" s="63">
        <f t="shared" si="11"/>
        <v>3250000</v>
      </c>
      <c r="W22" s="63">
        <f t="shared" si="11"/>
        <v>0</v>
      </c>
      <c r="X22" s="63">
        <f t="shared" si="11"/>
        <v>0</v>
      </c>
      <c r="Y22" s="63">
        <f t="shared" si="11"/>
        <v>0</v>
      </c>
      <c r="Z22" s="63">
        <f t="shared" si="11"/>
        <v>0</v>
      </c>
      <c r="AA22" s="63">
        <f t="shared" si="11"/>
        <v>0</v>
      </c>
      <c r="AB22" s="63">
        <f t="shared" si="11"/>
        <v>3250000</v>
      </c>
      <c r="AC22" s="63">
        <f t="shared" si="11"/>
        <v>0</v>
      </c>
      <c r="AD22" s="63">
        <f t="shared" si="11"/>
        <v>0</v>
      </c>
      <c r="AE22" s="63"/>
      <c r="AF22" s="250"/>
      <c r="AG22" s="63">
        <f t="shared" ref="AG22:AN22" si="12">SUM(AG17:AG21)</f>
        <v>650000</v>
      </c>
      <c r="AH22" s="63">
        <f t="shared" si="12"/>
        <v>500000</v>
      </c>
      <c r="AI22" s="63">
        <f t="shared" si="12"/>
        <v>1250000</v>
      </c>
      <c r="AJ22" s="63">
        <f t="shared" si="12"/>
        <v>3800000</v>
      </c>
      <c r="AK22" s="63">
        <f t="shared" si="12"/>
        <v>0</v>
      </c>
      <c r="AL22" s="194">
        <f t="shared" si="12"/>
        <v>6200000</v>
      </c>
      <c r="AM22" s="65">
        <f t="shared" si="12"/>
        <v>2000000</v>
      </c>
      <c r="AN22" s="63">
        <f t="shared" si="12"/>
        <v>11466906</v>
      </c>
      <c r="AO22" s="250"/>
      <c r="AP22" s="570" t="s">
        <v>31</v>
      </c>
      <c r="AQ22" s="444"/>
      <c r="AR22" s="377"/>
      <c r="AS22" s="325"/>
      <c r="AT22" s="117"/>
    </row>
    <row r="23" spans="1:46" ht="18" customHeight="1">
      <c r="A23" s="273">
        <v>19</v>
      </c>
      <c r="B23" s="3"/>
      <c r="C23" s="17"/>
      <c r="D23" s="7"/>
      <c r="E23" s="7"/>
      <c r="F23" s="276"/>
      <c r="G23" s="17"/>
      <c r="H23" s="17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277"/>
      <c r="AG23" s="101"/>
      <c r="AH23" s="101"/>
      <c r="AI23" s="101"/>
      <c r="AJ23" s="101"/>
      <c r="AK23" s="101"/>
      <c r="AL23" s="278"/>
      <c r="AM23" s="101"/>
      <c r="AN23" s="101"/>
      <c r="AO23" s="277"/>
      <c r="AP23" s="571"/>
      <c r="AQ23" s="85"/>
      <c r="AR23" s="102"/>
      <c r="AS23" s="106"/>
      <c r="AT23" s="50"/>
    </row>
    <row r="24" spans="1:46" ht="18" customHeight="1">
      <c r="A24" s="2">
        <v>20</v>
      </c>
      <c r="B24" s="223"/>
      <c r="C24" s="3"/>
      <c r="D24" s="110"/>
      <c r="E24" s="110"/>
      <c r="F24" s="281" t="s">
        <v>131</v>
      </c>
      <c r="G24" s="3"/>
      <c r="H24" s="3"/>
      <c r="I24" s="12"/>
      <c r="J24" s="12"/>
      <c r="K24" s="91"/>
      <c r="L24" s="91"/>
      <c r="M24" s="91"/>
      <c r="N24" s="91"/>
      <c r="O24" s="91"/>
      <c r="P24" s="91"/>
      <c r="Q24" s="91"/>
      <c r="R24" s="91"/>
      <c r="S24" s="91"/>
      <c r="T24" s="110"/>
      <c r="U24" s="91"/>
      <c r="V24" s="110"/>
      <c r="W24" s="110"/>
      <c r="X24" s="110"/>
      <c r="Y24" s="1"/>
      <c r="Z24" s="110"/>
      <c r="AA24" s="1"/>
      <c r="AB24" s="91"/>
      <c r="AC24" s="91"/>
      <c r="AD24" s="91"/>
      <c r="AE24" s="110"/>
      <c r="AF24" s="219"/>
      <c r="AG24" s="110"/>
      <c r="AH24" s="110"/>
      <c r="AI24" s="110"/>
      <c r="AJ24" s="110"/>
      <c r="AK24" s="110"/>
      <c r="AL24" s="110"/>
      <c r="AM24" s="110"/>
      <c r="AN24" s="110"/>
      <c r="AO24" s="219"/>
      <c r="AP24" s="57"/>
      <c r="AQ24" s="112"/>
      <c r="AR24" s="12"/>
      <c r="AS24" s="112"/>
      <c r="AT24" s="91"/>
    </row>
    <row r="25" spans="1:46" s="255" customFormat="1" ht="18" customHeight="1">
      <c r="A25" s="2">
        <v>21</v>
      </c>
      <c r="B25" s="254" t="s">
        <v>12</v>
      </c>
      <c r="C25" s="254" t="s">
        <v>565</v>
      </c>
      <c r="D25" s="254">
        <v>208894</v>
      </c>
      <c r="E25" s="254"/>
      <c r="F25" s="269" t="s">
        <v>295</v>
      </c>
      <c r="G25" s="254">
        <v>3</v>
      </c>
      <c r="H25" s="266"/>
      <c r="I25" s="227"/>
      <c r="J25" s="227"/>
      <c r="K25" s="228"/>
      <c r="L25" s="228"/>
      <c r="M25" s="228"/>
      <c r="N25" s="228"/>
      <c r="O25" s="228">
        <v>0</v>
      </c>
      <c r="P25" s="228">
        <v>0</v>
      </c>
      <c r="Q25" s="228">
        <v>0</v>
      </c>
      <c r="R25" s="228">
        <v>0</v>
      </c>
      <c r="S25" s="228">
        <f t="shared" ref="S25:S26" si="13">SUM(I25:R25)</f>
        <v>0</v>
      </c>
      <c r="T25" s="228">
        <v>0</v>
      </c>
      <c r="U25" s="228">
        <v>136000</v>
      </c>
      <c r="V25" s="228">
        <f t="shared" ref="V25:V26" si="14">T25+U25</f>
        <v>136000</v>
      </c>
      <c r="W25" s="228"/>
      <c r="X25" s="228"/>
      <c r="Y25" s="228"/>
      <c r="Z25" s="228"/>
      <c r="AA25" s="229"/>
      <c r="AB25" s="228">
        <f>SUM(V25:AA25)</f>
        <v>136000</v>
      </c>
      <c r="AC25" s="228">
        <v>0</v>
      </c>
      <c r="AD25" s="228">
        <v>0</v>
      </c>
      <c r="AE25" s="228"/>
      <c r="AF25" s="215"/>
      <c r="AG25" s="228">
        <v>3000000</v>
      </c>
      <c r="AH25" s="228">
        <v>0</v>
      </c>
      <c r="AI25" s="228">
        <v>0</v>
      </c>
      <c r="AJ25" s="228">
        <v>0</v>
      </c>
      <c r="AK25" s="228">
        <v>0</v>
      </c>
      <c r="AL25" s="228">
        <f t="shared" ref="AL25:AL26" si="15">SUM(AG25:AK25)</f>
        <v>3000000</v>
      </c>
      <c r="AM25" s="228">
        <v>0</v>
      </c>
      <c r="AN25" s="231">
        <f>+S25+AB25+AL25+AM25</f>
        <v>3136000</v>
      </c>
      <c r="AO25" s="215"/>
      <c r="AP25" s="487" t="s">
        <v>586</v>
      </c>
      <c r="AQ25" s="468" t="s">
        <v>506</v>
      </c>
      <c r="AR25" s="439">
        <v>160000</v>
      </c>
      <c r="AS25" s="449"/>
      <c r="AT25" s="445"/>
    </row>
    <row r="26" spans="1:46" s="73" customFormat="1" ht="18" customHeight="1">
      <c r="A26" s="2">
        <v>22</v>
      </c>
      <c r="B26" s="7"/>
      <c r="C26" s="7" t="s">
        <v>318</v>
      </c>
      <c r="D26" s="7">
        <v>203416</v>
      </c>
      <c r="E26" s="7"/>
      <c r="F26" s="75" t="s">
        <v>491</v>
      </c>
      <c r="G26" s="7"/>
      <c r="H26" s="7"/>
      <c r="I26" s="81"/>
      <c r="J26" s="81"/>
      <c r="K26" s="6"/>
      <c r="L26" s="6"/>
      <c r="M26" s="6"/>
      <c r="N26" s="6"/>
      <c r="O26" s="6"/>
      <c r="P26" s="6"/>
      <c r="Q26" s="6"/>
      <c r="R26" s="6">
        <v>0</v>
      </c>
      <c r="S26" s="6">
        <f t="shared" si="13"/>
        <v>0</v>
      </c>
      <c r="T26" s="6">
        <v>1000000</v>
      </c>
      <c r="U26" s="6">
        <v>0</v>
      </c>
      <c r="V26" s="6">
        <f t="shared" si="14"/>
        <v>1000000</v>
      </c>
      <c r="W26" s="6"/>
      <c r="X26" s="6"/>
      <c r="Y26" s="6"/>
      <c r="Z26" s="6"/>
      <c r="AA26" s="6"/>
      <c r="AB26" s="6">
        <f>SUM(V26:AA26)</f>
        <v>1000000</v>
      </c>
      <c r="AC26" s="6">
        <v>0</v>
      </c>
      <c r="AD26" s="6">
        <v>0</v>
      </c>
      <c r="AE26" s="6"/>
      <c r="AF26" s="215"/>
      <c r="AG26" s="515">
        <v>850000</v>
      </c>
      <c r="AH26" s="6">
        <v>0</v>
      </c>
      <c r="AI26" s="6">
        <v>0</v>
      </c>
      <c r="AJ26" s="6">
        <v>0</v>
      </c>
      <c r="AK26" s="6">
        <v>0</v>
      </c>
      <c r="AL26" s="6">
        <f t="shared" si="15"/>
        <v>850000</v>
      </c>
      <c r="AM26" s="6">
        <v>0</v>
      </c>
      <c r="AN26" s="83">
        <f>+S26+AB26+AL26+AM26</f>
        <v>1850000</v>
      </c>
      <c r="AO26" s="215"/>
      <c r="AP26" s="488" t="s">
        <v>587</v>
      </c>
      <c r="AQ26" s="361"/>
      <c r="AR26" s="284"/>
      <c r="AS26" s="361" t="s">
        <v>506</v>
      </c>
      <c r="AT26" s="117">
        <v>50000</v>
      </c>
    </row>
    <row r="27" spans="1:46" s="255" customFormat="1" ht="18" customHeight="1">
      <c r="A27" s="273">
        <v>23</v>
      </c>
      <c r="B27" s="270" t="s">
        <v>12</v>
      </c>
      <c r="C27" s="254" t="s">
        <v>561</v>
      </c>
      <c r="D27" s="270">
        <v>208864</v>
      </c>
      <c r="E27" s="270"/>
      <c r="F27" s="257" t="s">
        <v>277</v>
      </c>
      <c r="G27" s="254">
        <v>1</v>
      </c>
      <c r="H27" s="254"/>
      <c r="I27" s="227"/>
      <c r="J27" s="228"/>
      <c r="K27" s="228"/>
      <c r="L27" s="228"/>
      <c r="M27" s="228"/>
      <c r="N27" s="228">
        <v>0</v>
      </c>
      <c r="O27" s="228">
        <v>0</v>
      </c>
      <c r="P27" s="228">
        <v>270271</v>
      </c>
      <c r="Q27" s="228">
        <v>468549</v>
      </c>
      <c r="R27" s="228">
        <v>507591</v>
      </c>
      <c r="S27" s="228">
        <f>SUM(I27:R27)</f>
        <v>1246411</v>
      </c>
      <c r="T27" s="228">
        <v>100000</v>
      </c>
      <c r="U27" s="228">
        <v>771916</v>
      </c>
      <c r="V27" s="228">
        <f>T27+U27</f>
        <v>871916</v>
      </c>
      <c r="W27" s="228"/>
      <c r="X27" s="228"/>
      <c r="Y27" s="228"/>
      <c r="Z27" s="228"/>
      <c r="AA27" s="228"/>
      <c r="AB27" s="228">
        <f>V27+W27+X27+Z27+AA27+Y27</f>
        <v>871916</v>
      </c>
      <c r="AC27" s="228">
        <v>0</v>
      </c>
      <c r="AD27" s="228">
        <v>0</v>
      </c>
      <c r="AE27" s="228"/>
      <c r="AF27" s="215"/>
      <c r="AG27" s="228">
        <v>500000</v>
      </c>
      <c r="AH27" s="228">
        <v>500000</v>
      </c>
      <c r="AI27" s="228">
        <v>500000</v>
      </c>
      <c r="AJ27" s="228">
        <v>500000</v>
      </c>
      <c r="AK27" s="228">
        <v>500000</v>
      </c>
      <c r="AL27" s="228">
        <f>SUM(AG27:AK27)</f>
        <v>2500000</v>
      </c>
      <c r="AM27" s="267">
        <v>0</v>
      </c>
      <c r="AN27" s="231">
        <f>+S27+AB27+AL27+AM27</f>
        <v>4618327</v>
      </c>
      <c r="AO27" s="215"/>
      <c r="AP27" s="489" t="s">
        <v>588</v>
      </c>
      <c r="AQ27" s="476"/>
      <c r="AR27" s="445"/>
      <c r="AS27" s="476"/>
      <c r="AT27" s="445"/>
    </row>
    <row r="28" spans="1:46" s="75" customFormat="1" ht="18" customHeight="1">
      <c r="B28" s="516"/>
      <c r="C28" s="75" t="s">
        <v>719</v>
      </c>
      <c r="D28" s="7" t="s">
        <v>477</v>
      </c>
      <c r="F28" s="75" t="s">
        <v>720</v>
      </c>
      <c r="AA28" s="517"/>
      <c r="AF28" s="516"/>
      <c r="AG28" s="518">
        <v>500000</v>
      </c>
      <c r="AL28" s="228">
        <f>SUM(AG28:AK28)</f>
        <v>500000</v>
      </c>
      <c r="AM28" s="75">
        <v>0</v>
      </c>
      <c r="AN28" s="231">
        <f>+S28+AB28+AL28+AM28</f>
        <v>500000</v>
      </c>
      <c r="AO28" s="516"/>
      <c r="AR28" s="7"/>
      <c r="AT28" s="7"/>
    </row>
    <row r="29" spans="1:46" ht="18" customHeight="1">
      <c r="A29" s="2">
        <v>24</v>
      </c>
      <c r="B29" s="91"/>
      <c r="C29" s="17"/>
      <c r="D29" s="115"/>
      <c r="E29" s="115"/>
      <c r="F29" s="88" t="s">
        <v>133</v>
      </c>
      <c r="G29" s="61"/>
      <c r="H29" s="61"/>
      <c r="I29" s="63">
        <f t="shared" ref="I29:R29" si="16">SUM(I25:I27)</f>
        <v>0</v>
      </c>
      <c r="J29" s="63">
        <f t="shared" si="16"/>
        <v>0</v>
      </c>
      <c r="K29" s="63">
        <f t="shared" si="16"/>
        <v>0</v>
      </c>
      <c r="L29" s="63">
        <f t="shared" si="16"/>
        <v>0</v>
      </c>
      <c r="M29" s="63">
        <f t="shared" si="16"/>
        <v>0</v>
      </c>
      <c r="N29" s="63">
        <f t="shared" si="16"/>
        <v>0</v>
      </c>
      <c r="O29" s="63">
        <f t="shared" si="16"/>
        <v>0</v>
      </c>
      <c r="P29" s="63">
        <f t="shared" si="16"/>
        <v>270271</v>
      </c>
      <c r="Q29" s="63">
        <f t="shared" si="16"/>
        <v>468549</v>
      </c>
      <c r="R29" s="63">
        <f t="shared" si="16"/>
        <v>507591</v>
      </c>
      <c r="S29" s="63">
        <f t="shared" ref="S29:AB29" si="17">SUM(S25:S28)</f>
        <v>1246411</v>
      </c>
      <c r="T29" s="63">
        <f t="shared" si="17"/>
        <v>1100000</v>
      </c>
      <c r="U29" s="63">
        <f t="shared" si="17"/>
        <v>907916</v>
      </c>
      <c r="V29" s="63">
        <f t="shared" si="17"/>
        <v>2007916</v>
      </c>
      <c r="W29" s="63">
        <f t="shared" si="17"/>
        <v>0</v>
      </c>
      <c r="X29" s="63">
        <f t="shared" si="17"/>
        <v>0</v>
      </c>
      <c r="Y29" s="63">
        <f t="shared" si="17"/>
        <v>0</v>
      </c>
      <c r="Z29" s="63">
        <f t="shared" si="17"/>
        <v>0</v>
      </c>
      <c r="AA29" s="63">
        <f t="shared" si="17"/>
        <v>0</v>
      </c>
      <c r="AB29" s="63">
        <f t="shared" si="17"/>
        <v>2007916</v>
      </c>
      <c r="AC29" s="63">
        <f>SUM(AC25:AC27)</f>
        <v>0</v>
      </c>
      <c r="AD29" s="63">
        <f>SUM(AD25:AD27)</f>
        <v>0</v>
      </c>
      <c r="AE29" s="63">
        <f>SUM(AE25:AE27)</f>
        <v>0</v>
      </c>
      <c r="AF29" s="250"/>
      <c r="AG29" s="63">
        <f>SUM(AG25:AG28)</f>
        <v>4850000</v>
      </c>
      <c r="AH29" s="63">
        <f t="shared" ref="AH29:AK29" si="18">SUM(AH25:AH28)</f>
        <v>500000</v>
      </c>
      <c r="AI29" s="63">
        <f t="shared" si="18"/>
        <v>500000</v>
      </c>
      <c r="AJ29" s="63">
        <f t="shared" si="18"/>
        <v>500000</v>
      </c>
      <c r="AK29" s="63">
        <f t="shared" si="18"/>
        <v>500000</v>
      </c>
      <c r="AL29" s="63">
        <f>SUM(AL25:AL28)</f>
        <v>6850000</v>
      </c>
      <c r="AM29" s="63">
        <f>SUM(AM25:AM28)</f>
        <v>0</v>
      </c>
      <c r="AN29" s="65">
        <f>SUM(AN25:AN28)</f>
        <v>10104327</v>
      </c>
      <c r="AO29" s="250"/>
      <c r="AP29" s="490"/>
      <c r="AQ29" s="116"/>
      <c r="AR29" s="117"/>
      <c r="AS29" s="118"/>
      <c r="AT29" s="117"/>
    </row>
    <row r="30" spans="1:46" ht="18" customHeight="1">
      <c r="A30" s="2">
        <v>25</v>
      </c>
      <c r="B30" s="91"/>
      <c r="C30" s="17"/>
      <c r="D30" s="115"/>
      <c r="E30" s="115"/>
      <c r="F30" s="308"/>
      <c r="G30" s="17"/>
      <c r="H30" s="17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277"/>
      <c r="AG30" s="101"/>
      <c r="AH30" s="101"/>
      <c r="AI30" s="101"/>
      <c r="AJ30" s="101"/>
      <c r="AK30" s="101"/>
      <c r="AL30" s="101"/>
      <c r="AM30" s="101"/>
      <c r="AN30" s="101"/>
      <c r="AO30" s="277"/>
      <c r="AQ30" s="116"/>
      <c r="AR30" s="117"/>
      <c r="AS30" s="118"/>
      <c r="AT30" s="117"/>
    </row>
    <row r="31" spans="1:46" ht="18" customHeight="1">
      <c r="A31" s="2">
        <v>26</v>
      </c>
      <c r="B31" s="223"/>
      <c r="C31" s="7"/>
      <c r="D31" s="123"/>
      <c r="E31" s="123"/>
      <c r="F31" s="281" t="s">
        <v>134</v>
      </c>
      <c r="G31" s="7"/>
      <c r="H31" s="7"/>
      <c r="I31" s="50"/>
      <c r="J31" s="50"/>
      <c r="K31" s="113"/>
      <c r="L31" s="113"/>
      <c r="M31" s="113"/>
      <c r="N31" s="113"/>
      <c r="O31" s="113"/>
      <c r="P31" s="113"/>
      <c r="Q31" s="113"/>
      <c r="R31" s="113"/>
      <c r="S31" s="113"/>
      <c r="T31" s="123"/>
      <c r="U31" s="113"/>
      <c r="V31" s="123"/>
      <c r="W31" s="123"/>
      <c r="X31" s="123"/>
      <c r="Y31" s="6"/>
      <c r="Z31" s="123"/>
      <c r="AA31" s="6"/>
      <c r="AB31" s="113"/>
      <c r="AC31" s="113"/>
      <c r="AD31" s="113"/>
      <c r="AE31" s="123"/>
      <c r="AF31" s="220"/>
      <c r="AG31" s="123"/>
      <c r="AH31" s="123"/>
      <c r="AI31" s="123"/>
      <c r="AJ31" s="123"/>
      <c r="AK31" s="123"/>
      <c r="AL31" s="123"/>
      <c r="AM31" s="123"/>
      <c r="AN31" s="123"/>
      <c r="AO31" s="220"/>
      <c r="AQ31" s="118"/>
      <c r="AR31" s="117"/>
      <c r="AS31" s="118"/>
      <c r="AT31" s="115"/>
    </row>
    <row r="32" spans="1:46" s="240" customFormat="1" ht="18" customHeight="1">
      <c r="A32" s="2">
        <v>27</v>
      </c>
      <c r="B32" s="233"/>
      <c r="C32" s="233" t="s">
        <v>135</v>
      </c>
      <c r="D32" s="233">
        <v>203627</v>
      </c>
      <c r="E32" s="233"/>
      <c r="F32" s="234" t="s">
        <v>493</v>
      </c>
      <c r="G32" s="233"/>
      <c r="H32" s="233"/>
      <c r="I32" s="235"/>
      <c r="J32" s="235"/>
      <c r="K32" s="236"/>
      <c r="L32" s="236"/>
      <c r="M32" s="236"/>
      <c r="N32" s="236"/>
      <c r="O32" s="236"/>
      <c r="P32" s="236"/>
      <c r="Q32" s="236"/>
      <c r="R32" s="236">
        <v>0</v>
      </c>
      <c r="S32" s="236">
        <f>SUM(I32:R32)</f>
        <v>0</v>
      </c>
      <c r="T32" s="236">
        <v>2000000</v>
      </c>
      <c r="U32" s="236">
        <v>0</v>
      </c>
      <c r="V32" s="236">
        <f>T32+U32</f>
        <v>2000000</v>
      </c>
      <c r="W32" s="236"/>
      <c r="X32" s="236"/>
      <c r="Y32" s="236"/>
      <c r="Z32" s="236"/>
      <c r="AA32" s="236"/>
      <c r="AB32" s="236">
        <f>SUM(V32:AA32)</f>
        <v>2000000</v>
      </c>
      <c r="AC32" s="236">
        <v>0</v>
      </c>
      <c r="AD32" s="236">
        <v>0</v>
      </c>
      <c r="AE32" s="236"/>
      <c r="AF32" s="217"/>
      <c r="AG32" s="236">
        <v>0</v>
      </c>
      <c r="AH32" s="236">
        <v>0</v>
      </c>
      <c r="AI32" s="236">
        <v>0</v>
      </c>
      <c r="AJ32" s="236">
        <v>0</v>
      </c>
      <c r="AK32" s="236">
        <v>0</v>
      </c>
      <c r="AL32" s="236">
        <f t="shared" ref="AL32:AL34" si="19">SUM(AG32:AK32)</f>
        <v>0</v>
      </c>
      <c r="AM32" s="236">
        <v>0</v>
      </c>
      <c r="AN32" s="238">
        <f>+S32+AB32+AL32+AM32</f>
        <v>2000000</v>
      </c>
      <c r="AO32" s="217"/>
      <c r="AP32" s="234"/>
      <c r="AQ32" s="443"/>
      <c r="AR32" s="243"/>
      <c r="AS32" s="437"/>
      <c r="AT32" s="247"/>
    </row>
    <row r="33" spans="1:46" s="73" customFormat="1" ht="18" customHeight="1">
      <c r="A33" s="2">
        <v>28</v>
      </c>
      <c r="B33" s="7"/>
      <c r="C33" s="7" t="s">
        <v>135</v>
      </c>
      <c r="D33" s="7">
        <v>201005</v>
      </c>
      <c r="E33" s="7"/>
      <c r="F33" s="75" t="s">
        <v>522</v>
      </c>
      <c r="G33" s="7"/>
      <c r="H33" s="7"/>
      <c r="I33" s="81"/>
      <c r="J33" s="81"/>
      <c r="K33" s="6"/>
      <c r="L33" s="6"/>
      <c r="M33" s="6"/>
      <c r="N33" s="6"/>
      <c r="O33" s="6"/>
      <c r="P33" s="6"/>
      <c r="Q33" s="6"/>
      <c r="R33" s="6"/>
      <c r="S33" s="6"/>
      <c r="T33" s="6"/>
      <c r="U33" s="6">
        <v>0</v>
      </c>
      <c r="V33" s="6">
        <v>0</v>
      </c>
      <c r="W33" s="6"/>
      <c r="X33" s="6"/>
      <c r="Y33" s="6"/>
      <c r="Z33" s="6"/>
      <c r="AA33" s="6"/>
      <c r="AB33" s="6">
        <v>0</v>
      </c>
      <c r="AC33" s="6"/>
      <c r="AD33" s="6"/>
      <c r="AE33" s="6"/>
      <c r="AF33" s="215"/>
      <c r="AG33" s="6">
        <v>5986562.5</v>
      </c>
      <c r="AH33" s="6">
        <v>5986562.5</v>
      </c>
      <c r="AI33" s="6">
        <v>0</v>
      </c>
      <c r="AJ33" s="6">
        <v>0</v>
      </c>
      <c r="AK33" s="6">
        <v>0</v>
      </c>
      <c r="AL33" s="6">
        <f t="shared" si="19"/>
        <v>11973125</v>
      </c>
      <c r="AM33" s="6">
        <v>0</v>
      </c>
      <c r="AN33" s="83">
        <f>+S33+AB33+AL33+AM33</f>
        <v>11973125</v>
      </c>
      <c r="AO33" s="215"/>
      <c r="AP33" s="491" t="s">
        <v>589</v>
      </c>
      <c r="AQ33" s="361" t="s">
        <v>506</v>
      </c>
      <c r="AR33" s="377">
        <v>600000</v>
      </c>
      <c r="AS33" s="361" t="s">
        <v>506</v>
      </c>
      <c r="AT33" s="117">
        <v>300000</v>
      </c>
    </row>
    <row r="34" spans="1:46" s="255" customFormat="1" ht="18" customHeight="1">
      <c r="A34" s="2">
        <v>29</v>
      </c>
      <c r="B34" s="254"/>
      <c r="C34" s="268" t="s">
        <v>135</v>
      </c>
      <c r="D34" s="254">
        <v>201006</v>
      </c>
      <c r="E34" s="254"/>
      <c r="F34" s="257" t="s">
        <v>521</v>
      </c>
      <c r="G34" s="254"/>
      <c r="H34" s="254"/>
      <c r="I34" s="227"/>
      <c r="J34" s="227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>
        <v>0</v>
      </c>
      <c r="V34" s="228">
        <v>0</v>
      </c>
      <c r="W34" s="228"/>
      <c r="X34" s="228"/>
      <c r="Y34" s="228"/>
      <c r="Z34" s="228"/>
      <c r="AA34" s="228"/>
      <c r="AB34" s="228">
        <v>0</v>
      </c>
      <c r="AC34" s="228"/>
      <c r="AD34" s="228"/>
      <c r="AE34" s="228"/>
      <c r="AF34" s="215"/>
      <c r="AG34" s="228">
        <v>5347812.5</v>
      </c>
      <c r="AH34" s="228">
        <v>5347812.5</v>
      </c>
      <c r="AI34" s="228">
        <v>0</v>
      </c>
      <c r="AJ34" s="228">
        <v>0</v>
      </c>
      <c r="AK34" s="228">
        <v>0</v>
      </c>
      <c r="AL34" s="228">
        <f t="shared" si="19"/>
        <v>10695625</v>
      </c>
      <c r="AM34" s="228">
        <v>0</v>
      </c>
      <c r="AN34" s="231">
        <f>+S34+AB34+AL34+AM34</f>
        <v>10695625</v>
      </c>
      <c r="AO34" s="215"/>
      <c r="AP34" s="493" t="s">
        <v>589</v>
      </c>
      <c r="AQ34" s="442" t="s">
        <v>506</v>
      </c>
      <c r="AR34" s="492">
        <v>600000</v>
      </c>
      <c r="AS34" s="442" t="s">
        <v>510</v>
      </c>
      <c r="AT34" s="445">
        <v>310000</v>
      </c>
    </row>
    <row r="35" spans="1:46" ht="18" customHeight="1">
      <c r="A35" s="273">
        <v>30</v>
      </c>
      <c r="B35" s="91"/>
      <c r="C35" s="117"/>
      <c r="D35" s="113"/>
      <c r="E35" s="113"/>
      <c r="F35" s="280" t="s">
        <v>137</v>
      </c>
      <c r="G35" s="61"/>
      <c r="H35" s="61"/>
      <c r="I35" s="63">
        <f t="shared" ref="I35:AD35" si="20">SUM(I32:I32)</f>
        <v>0</v>
      </c>
      <c r="J35" s="63">
        <f t="shared" si="20"/>
        <v>0</v>
      </c>
      <c r="K35" s="63">
        <f t="shared" si="20"/>
        <v>0</v>
      </c>
      <c r="L35" s="63">
        <f t="shared" si="20"/>
        <v>0</v>
      </c>
      <c r="M35" s="63">
        <f t="shared" si="20"/>
        <v>0</v>
      </c>
      <c r="N35" s="63">
        <f t="shared" si="20"/>
        <v>0</v>
      </c>
      <c r="O35" s="63">
        <f t="shared" si="20"/>
        <v>0</v>
      </c>
      <c r="P35" s="63">
        <f t="shared" si="20"/>
        <v>0</v>
      </c>
      <c r="Q35" s="63">
        <f t="shared" si="20"/>
        <v>0</v>
      </c>
      <c r="R35" s="63">
        <f t="shared" si="20"/>
        <v>0</v>
      </c>
      <c r="S35" s="63">
        <f t="shared" si="20"/>
        <v>0</v>
      </c>
      <c r="T35" s="63">
        <f t="shared" si="20"/>
        <v>2000000</v>
      </c>
      <c r="U35" s="63">
        <f t="shared" si="20"/>
        <v>0</v>
      </c>
      <c r="V35" s="63">
        <f t="shared" si="20"/>
        <v>2000000</v>
      </c>
      <c r="W35" s="63">
        <f t="shared" si="20"/>
        <v>0</v>
      </c>
      <c r="X35" s="63">
        <f t="shared" si="20"/>
        <v>0</v>
      </c>
      <c r="Y35" s="63">
        <f t="shared" si="20"/>
        <v>0</v>
      </c>
      <c r="Z35" s="63">
        <f t="shared" si="20"/>
        <v>0</v>
      </c>
      <c r="AA35" s="63">
        <f t="shared" si="20"/>
        <v>0</v>
      </c>
      <c r="AB35" s="63">
        <f t="shared" si="20"/>
        <v>2000000</v>
      </c>
      <c r="AC35" s="63">
        <f t="shared" si="20"/>
        <v>0</v>
      </c>
      <c r="AD35" s="63">
        <f t="shared" si="20"/>
        <v>0</v>
      </c>
      <c r="AE35" s="63"/>
      <c r="AF35" s="250"/>
      <c r="AG35" s="63">
        <f t="shared" ref="AG35:AM35" si="21">SUM(AG32:AG34)</f>
        <v>11334375</v>
      </c>
      <c r="AH35" s="63">
        <f t="shared" si="21"/>
        <v>11334375</v>
      </c>
      <c r="AI35" s="63">
        <f t="shared" si="21"/>
        <v>0</v>
      </c>
      <c r="AJ35" s="63">
        <f t="shared" si="21"/>
        <v>0</v>
      </c>
      <c r="AK35" s="63">
        <f t="shared" si="21"/>
        <v>0</v>
      </c>
      <c r="AL35" s="63">
        <f t="shared" si="21"/>
        <v>22668750</v>
      </c>
      <c r="AM35" s="65">
        <f t="shared" si="21"/>
        <v>0</v>
      </c>
      <c r="AN35" s="65">
        <f>SUM(AN32:AN34)</f>
        <v>24668750</v>
      </c>
      <c r="AO35" s="250"/>
      <c r="AQ35" s="116"/>
      <c r="AR35" s="117"/>
      <c r="AS35" s="325"/>
      <c r="AT35" s="477"/>
    </row>
    <row r="36" spans="1:46" ht="18" customHeight="1">
      <c r="A36" s="2">
        <v>31</v>
      </c>
      <c r="B36" s="222"/>
      <c r="C36" s="3"/>
      <c r="D36" s="3"/>
      <c r="E36" s="3"/>
      <c r="F36" s="4"/>
      <c r="G36" s="3"/>
      <c r="H36" s="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7"/>
      <c r="AG36" s="1"/>
      <c r="AH36" s="1"/>
      <c r="AI36" s="1"/>
      <c r="AJ36" s="1"/>
      <c r="AK36" s="1"/>
      <c r="AL36" s="1"/>
      <c r="AM36" s="1"/>
      <c r="AN36" s="1"/>
      <c r="AO36" s="217"/>
      <c r="AQ36" s="366"/>
      <c r="AR36" s="69"/>
      <c r="AS36" s="366"/>
      <c r="AT36" s="71"/>
    </row>
    <row r="37" spans="1:46" ht="18" customHeight="1">
      <c r="A37" s="2">
        <v>32</v>
      </c>
      <c r="B37" s="222"/>
      <c r="C37" s="7"/>
      <c r="D37" s="72"/>
      <c r="E37" s="73"/>
      <c r="F37" s="275" t="s">
        <v>292</v>
      </c>
      <c r="G37" s="7"/>
      <c r="H37" s="7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15"/>
      <c r="AG37" s="6"/>
      <c r="AH37" s="6"/>
      <c r="AI37" s="6"/>
      <c r="AJ37" s="6"/>
      <c r="AK37" s="6"/>
      <c r="AL37" s="6"/>
      <c r="AM37" s="6"/>
      <c r="AN37" s="6"/>
      <c r="AO37" s="215"/>
      <c r="AQ37" s="361"/>
      <c r="AR37" s="284"/>
      <c r="AS37" s="361"/>
      <c r="AT37" s="117"/>
    </row>
    <row r="38" spans="1:46" s="240" customFormat="1" ht="18" customHeight="1">
      <c r="A38" s="2">
        <v>33</v>
      </c>
      <c r="B38" s="233" t="s">
        <v>312</v>
      </c>
      <c r="C38" s="233" t="s">
        <v>541</v>
      </c>
      <c r="D38" s="233">
        <v>205075</v>
      </c>
      <c r="F38" s="253" t="s">
        <v>278</v>
      </c>
      <c r="G38" s="233">
        <v>5</v>
      </c>
      <c r="H38" s="234"/>
      <c r="I38" s="235"/>
      <c r="J38" s="236"/>
      <c r="K38" s="236"/>
      <c r="L38" s="236"/>
      <c r="M38" s="236"/>
      <c r="N38" s="236">
        <v>0</v>
      </c>
      <c r="O38" s="236">
        <v>34703</v>
      </c>
      <c r="P38" s="236">
        <v>663598</v>
      </c>
      <c r="Q38" s="236">
        <v>0</v>
      </c>
      <c r="R38" s="236">
        <v>214281</v>
      </c>
      <c r="S38" s="236">
        <f t="shared" ref="S38:S67" si="22">SUM(I38:R38)</f>
        <v>912582</v>
      </c>
      <c r="T38" s="236">
        <v>0</v>
      </c>
      <c r="U38" s="236">
        <v>1672579</v>
      </c>
      <c r="V38" s="236">
        <f>T38+U38</f>
        <v>1672579</v>
      </c>
      <c r="W38" s="236"/>
      <c r="X38" s="236"/>
      <c r="Y38" s="236"/>
      <c r="Z38" s="236"/>
      <c r="AA38" s="236"/>
      <c r="AB38" s="236">
        <f t="shared" ref="AB38:AB43" si="23">SUM(V38:AA38)</f>
        <v>1672579</v>
      </c>
      <c r="AC38" s="236">
        <v>0</v>
      </c>
      <c r="AD38" s="236">
        <v>0</v>
      </c>
      <c r="AE38" s="236"/>
      <c r="AF38" s="217"/>
      <c r="AG38" s="236">
        <v>0</v>
      </c>
      <c r="AH38" s="236">
        <v>0</v>
      </c>
      <c r="AI38" s="236">
        <v>11500000</v>
      </c>
      <c r="AJ38" s="236">
        <v>540000</v>
      </c>
      <c r="AK38" s="236">
        <v>0</v>
      </c>
      <c r="AL38" s="236">
        <f t="shared" ref="AL38:AL50" si="24">SUM(AG38:AK38)</f>
        <v>12040000</v>
      </c>
      <c r="AM38" s="236">
        <v>0</v>
      </c>
      <c r="AN38" s="238">
        <f>+S38+AB38+AL38+AM38</f>
        <v>14625161</v>
      </c>
      <c r="AO38" s="217"/>
      <c r="AP38" s="488" t="s">
        <v>592</v>
      </c>
      <c r="AQ38" s="443"/>
      <c r="AR38" s="243"/>
      <c r="AS38" s="443" t="s">
        <v>316</v>
      </c>
      <c r="AT38" s="247">
        <v>45656</v>
      </c>
    </row>
    <row r="39" spans="1:46" s="73" customFormat="1" ht="18" customHeight="1">
      <c r="A39" s="273">
        <v>34</v>
      </c>
      <c r="B39" s="7"/>
      <c r="C39" s="7" t="s">
        <v>533</v>
      </c>
      <c r="D39" s="7" t="s">
        <v>477</v>
      </c>
      <c r="F39" s="80" t="s">
        <v>532</v>
      </c>
      <c r="G39" s="7"/>
      <c r="H39" s="75"/>
      <c r="I39" s="81"/>
      <c r="J39" s="6"/>
      <c r="K39" s="6"/>
      <c r="L39" s="6"/>
      <c r="M39" s="6"/>
      <c r="N39" s="6"/>
      <c r="O39" s="6"/>
      <c r="P39" s="6"/>
      <c r="Q39" s="6"/>
      <c r="R39" s="6"/>
      <c r="S39" s="6">
        <v>0</v>
      </c>
      <c r="T39" s="6">
        <v>0</v>
      </c>
      <c r="U39" s="6">
        <v>0</v>
      </c>
      <c r="V39" s="6">
        <v>0</v>
      </c>
      <c r="W39" s="6"/>
      <c r="X39" s="6"/>
      <c r="Y39" s="6"/>
      <c r="Z39" s="6"/>
      <c r="AA39" s="6"/>
      <c r="AB39" s="6">
        <v>0</v>
      </c>
      <c r="AC39" s="6">
        <v>0</v>
      </c>
      <c r="AD39" s="6">
        <v>0</v>
      </c>
      <c r="AE39" s="6">
        <v>0</v>
      </c>
      <c r="AF39" s="215"/>
      <c r="AG39" s="6">
        <v>0</v>
      </c>
      <c r="AH39" s="6">
        <v>0</v>
      </c>
      <c r="AI39" s="6">
        <v>0</v>
      </c>
      <c r="AJ39" s="6">
        <v>0</v>
      </c>
      <c r="AK39" s="6">
        <v>2240868</v>
      </c>
      <c r="AL39" s="6">
        <f t="shared" si="24"/>
        <v>2240868</v>
      </c>
      <c r="AM39" s="6">
        <v>64000000</v>
      </c>
      <c r="AN39" s="83"/>
      <c r="AO39" s="215"/>
      <c r="AP39" s="488" t="s">
        <v>593</v>
      </c>
      <c r="AQ39" s="361"/>
      <c r="AR39" s="284"/>
      <c r="AS39" s="361"/>
      <c r="AT39" s="117"/>
    </row>
    <row r="40" spans="1:46" s="240" customFormat="1" ht="18" customHeight="1">
      <c r="A40" s="2">
        <v>35</v>
      </c>
      <c r="B40" s="233" t="s">
        <v>12</v>
      </c>
      <c r="C40" s="233" t="s">
        <v>542</v>
      </c>
      <c r="D40" s="233">
        <v>206002</v>
      </c>
      <c r="E40" s="233"/>
      <c r="F40" s="253" t="s">
        <v>114</v>
      </c>
      <c r="G40" s="233">
        <v>4</v>
      </c>
      <c r="H40" s="233" t="s">
        <v>201</v>
      </c>
      <c r="I40" s="235">
        <v>12382165</v>
      </c>
      <c r="J40" s="235">
        <v>1151927</v>
      </c>
      <c r="K40" s="236">
        <v>3009199</v>
      </c>
      <c r="L40" s="236">
        <v>1692691</v>
      </c>
      <c r="M40" s="236">
        <v>2422346</v>
      </c>
      <c r="N40" s="236">
        <v>382378</v>
      </c>
      <c r="O40" s="236">
        <v>31250</v>
      </c>
      <c r="P40" s="236">
        <v>135022</v>
      </c>
      <c r="Q40" s="236">
        <v>225361</v>
      </c>
      <c r="R40" s="236">
        <v>191171</v>
      </c>
      <c r="S40" s="236">
        <v>18607940</v>
      </c>
      <c r="T40" s="236">
        <v>770000</v>
      </c>
      <c r="U40" s="236">
        <v>640905</v>
      </c>
      <c r="V40" s="236">
        <f t="shared" ref="V40:V68" si="25">T40+U40</f>
        <v>1410905</v>
      </c>
      <c r="W40" s="236"/>
      <c r="X40" s="236"/>
      <c r="Y40" s="236"/>
      <c r="Z40" s="236"/>
      <c r="AA40" s="236"/>
      <c r="AB40" s="236">
        <f t="shared" si="23"/>
        <v>1410905</v>
      </c>
      <c r="AC40" s="236">
        <v>0</v>
      </c>
      <c r="AD40" s="236">
        <v>0</v>
      </c>
      <c r="AF40" s="218"/>
      <c r="AG40" s="236">
        <v>394000</v>
      </c>
      <c r="AH40" s="236">
        <v>2437000</v>
      </c>
      <c r="AI40" s="236">
        <v>1312000</v>
      </c>
      <c r="AJ40" s="236">
        <v>843000</v>
      </c>
      <c r="AK40" s="236">
        <v>1161000</v>
      </c>
      <c r="AL40" s="236">
        <f t="shared" si="24"/>
        <v>6147000</v>
      </c>
      <c r="AM40" s="236">
        <v>3700000</v>
      </c>
      <c r="AN40" s="238">
        <f t="shared" ref="AN40:AN68" si="26">+S40+AB40+AL40+AM40</f>
        <v>29865845</v>
      </c>
      <c r="AO40" s="218"/>
      <c r="AP40" s="461" t="s">
        <v>594</v>
      </c>
      <c r="AQ40" s="443"/>
      <c r="AR40" s="243"/>
      <c r="AS40" s="441" t="s">
        <v>316</v>
      </c>
      <c r="AT40" s="247">
        <v>74949</v>
      </c>
    </row>
    <row r="41" spans="1:46" s="5" customFormat="1" ht="18" customHeight="1">
      <c r="A41" s="2">
        <v>36</v>
      </c>
      <c r="B41" s="3" t="s">
        <v>313</v>
      </c>
      <c r="C41" s="3" t="s">
        <v>702</v>
      </c>
      <c r="D41" s="3">
        <v>205724</v>
      </c>
      <c r="F41" s="78" t="s">
        <v>279</v>
      </c>
      <c r="G41" s="3">
        <v>1</v>
      </c>
      <c r="H41" s="4"/>
      <c r="I41" s="9"/>
      <c r="J41" s="1"/>
      <c r="K41" s="1"/>
      <c r="L41" s="1"/>
      <c r="M41" s="1"/>
      <c r="N41" s="1"/>
      <c r="O41" s="1">
        <v>0</v>
      </c>
      <c r="P41" s="1">
        <v>0</v>
      </c>
      <c r="Q41" s="1">
        <v>0</v>
      </c>
      <c r="R41" s="1">
        <v>0</v>
      </c>
      <c r="S41" s="1">
        <f t="shared" si="22"/>
        <v>0</v>
      </c>
      <c r="T41" s="1">
        <v>3500000</v>
      </c>
      <c r="U41" s="1">
        <v>1500000</v>
      </c>
      <c r="V41" s="1">
        <f t="shared" si="25"/>
        <v>5000000</v>
      </c>
      <c r="W41" s="1"/>
      <c r="X41" s="1"/>
      <c r="Y41" s="1"/>
      <c r="Z41" s="1"/>
      <c r="AA41" s="1"/>
      <c r="AB41" s="1">
        <f t="shared" si="23"/>
        <v>5000000</v>
      </c>
      <c r="AC41" s="1">
        <v>0</v>
      </c>
      <c r="AD41" s="1">
        <v>0</v>
      </c>
      <c r="AE41" s="1"/>
      <c r="AF41" s="217"/>
      <c r="AG41" s="1">
        <v>3500000</v>
      </c>
      <c r="AH41" s="1">
        <v>3500000</v>
      </c>
      <c r="AI41" s="1">
        <v>3500000</v>
      </c>
      <c r="AJ41" s="1">
        <v>3500000</v>
      </c>
      <c r="AK41" s="1">
        <v>1000000</v>
      </c>
      <c r="AL41" s="1">
        <f>SUM(AG41:AK41)</f>
        <v>15000000</v>
      </c>
      <c r="AM41" s="1">
        <v>25300000</v>
      </c>
      <c r="AN41" s="10">
        <f t="shared" si="26"/>
        <v>45300000</v>
      </c>
      <c r="AO41" s="217"/>
      <c r="AP41" s="490" t="s">
        <v>595</v>
      </c>
      <c r="AQ41" s="366"/>
      <c r="AR41" s="69"/>
      <c r="AS41" s="366"/>
      <c r="AT41" s="71"/>
    </row>
    <row r="42" spans="1:46" s="255" customFormat="1" ht="18" customHeight="1">
      <c r="A42" s="2">
        <v>37</v>
      </c>
      <c r="B42" s="254"/>
      <c r="C42" s="254" t="s">
        <v>47</v>
      </c>
      <c r="D42" s="254" t="s">
        <v>477</v>
      </c>
      <c r="F42" s="256" t="s">
        <v>558</v>
      </c>
      <c r="G42" s="254"/>
      <c r="H42" s="257"/>
      <c r="I42" s="227"/>
      <c r="J42" s="228"/>
      <c r="K42" s="228"/>
      <c r="L42" s="228"/>
      <c r="M42" s="228"/>
      <c r="N42" s="228"/>
      <c r="O42" s="228"/>
      <c r="P42" s="228"/>
      <c r="Q42" s="228"/>
      <c r="R42" s="228"/>
      <c r="S42" s="228">
        <v>0</v>
      </c>
      <c r="T42" s="228"/>
      <c r="U42" s="228"/>
      <c r="V42" s="228">
        <v>0</v>
      </c>
      <c r="W42" s="228"/>
      <c r="X42" s="228"/>
      <c r="Y42" s="228"/>
      <c r="Z42" s="228"/>
      <c r="AA42" s="228"/>
      <c r="AB42" s="228">
        <v>0</v>
      </c>
      <c r="AC42" s="228"/>
      <c r="AD42" s="228"/>
      <c r="AE42" s="228"/>
      <c r="AF42" s="215"/>
      <c r="AG42" s="228">
        <v>0</v>
      </c>
      <c r="AH42" s="228">
        <v>0</v>
      </c>
      <c r="AI42" s="228">
        <v>0</v>
      </c>
      <c r="AJ42" s="228">
        <v>0</v>
      </c>
      <c r="AK42" s="228">
        <v>0</v>
      </c>
      <c r="AL42" s="228">
        <v>0</v>
      </c>
      <c r="AM42" s="228">
        <v>10043000</v>
      </c>
      <c r="AN42" s="238">
        <f t="shared" si="26"/>
        <v>10043000</v>
      </c>
      <c r="AO42" s="215"/>
      <c r="AP42" s="490" t="s">
        <v>596</v>
      </c>
      <c r="AQ42" s="442"/>
      <c r="AR42" s="268"/>
      <c r="AS42" s="442"/>
      <c r="AT42" s="445"/>
    </row>
    <row r="43" spans="1:46" s="5" customFormat="1" ht="18" customHeight="1">
      <c r="A43" s="273">
        <v>38</v>
      </c>
      <c r="B43" s="3" t="s">
        <v>5</v>
      </c>
      <c r="C43" s="3" t="s">
        <v>212</v>
      </c>
      <c r="D43" s="3">
        <v>205723</v>
      </c>
      <c r="E43" s="3"/>
      <c r="F43" s="78" t="s">
        <v>197</v>
      </c>
      <c r="G43" s="3">
        <v>5</v>
      </c>
      <c r="H43" s="3"/>
      <c r="I43" s="9"/>
      <c r="J43" s="9"/>
      <c r="K43" s="1">
        <v>0</v>
      </c>
      <c r="L43" s="1">
        <v>462543</v>
      </c>
      <c r="M43" s="1">
        <v>795030</v>
      </c>
      <c r="N43" s="1">
        <v>234741</v>
      </c>
      <c r="O43" s="1">
        <v>282487</v>
      </c>
      <c r="P43" s="1">
        <v>209463</v>
      </c>
      <c r="Q43" s="1">
        <v>1080</v>
      </c>
      <c r="R43" s="1">
        <v>0</v>
      </c>
      <c r="S43" s="1">
        <v>1994332</v>
      </c>
      <c r="T43" s="1">
        <v>0</v>
      </c>
      <c r="U43" s="1">
        <v>0</v>
      </c>
      <c r="V43" s="1">
        <f t="shared" si="25"/>
        <v>0</v>
      </c>
      <c r="W43" s="1"/>
      <c r="X43" s="1"/>
      <c r="Y43" s="1"/>
      <c r="Z43" s="1"/>
      <c r="AA43" s="1"/>
      <c r="AB43" s="1">
        <f t="shared" si="23"/>
        <v>0</v>
      </c>
      <c r="AC43" s="1">
        <v>0</v>
      </c>
      <c r="AD43" s="1">
        <v>0</v>
      </c>
      <c r="AE43" s="1"/>
      <c r="AF43" s="217"/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f t="shared" si="24"/>
        <v>0</v>
      </c>
      <c r="AM43" s="1">
        <v>23700000</v>
      </c>
      <c r="AN43" s="10">
        <f t="shared" si="26"/>
        <v>25694332</v>
      </c>
      <c r="AO43" s="217"/>
      <c r="AP43" s="490" t="s">
        <v>597</v>
      </c>
      <c r="AQ43" s="366"/>
      <c r="AR43" s="69"/>
      <c r="AS43" s="366"/>
      <c r="AT43" s="71"/>
    </row>
    <row r="44" spans="1:46" s="240" customFormat="1" ht="21">
      <c r="A44" s="2">
        <v>39</v>
      </c>
      <c r="B44" s="233" t="s">
        <v>14</v>
      </c>
      <c r="C44" s="258" t="s">
        <v>560</v>
      </c>
      <c r="D44" s="233">
        <v>204088</v>
      </c>
      <c r="E44" s="233"/>
      <c r="F44" s="234" t="s">
        <v>183</v>
      </c>
      <c r="G44" s="233">
        <v>5</v>
      </c>
      <c r="H44" s="233"/>
      <c r="I44" s="235">
        <v>387571</v>
      </c>
      <c r="J44" s="235">
        <v>2175358</v>
      </c>
      <c r="K44" s="236">
        <v>1177479</v>
      </c>
      <c r="L44" s="236">
        <v>1583139</v>
      </c>
      <c r="M44" s="236">
        <v>573961</v>
      </c>
      <c r="N44" s="236">
        <v>1543038</v>
      </c>
      <c r="O44" s="236">
        <v>592703</v>
      </c>
      <c r="P44" s="236">
        <v>212946</v>
      </c>
      <c r="Q44" s="236">
        <v>500290</v>
      </c>
      <c r="R44" s="236">
        <v>882743</v>
      </c>
      <c r="S44" s="236">
        <v>9571084</v>
      </c>
      <c r="T44" s="236">
        <v>13325000</v>
      </c>
      <c r="U44" s="236">
        <v>1364311</v>
      </c>
      <c r="V44" s="236">
        <f t="shared" si="25"/>
        <v>14689311</v>
      </c>
      <c r="W44" s="236"/>
      <c r="X44" s="236"/>
      <c r="Y44" s="236"/>
      <c r="Z44" s="236"/>
      <c r="AA44" s="236"/>
      <c r="AB44" s="236">
        <f t="shared" ref="AB44:AB68" si="27">SUM(V44:AA44)</f>
        <v>14689311</v>
      </c>
      <c r="AC44" s="236">
        <v>0</v>
      </c>
      <c r="AD44" s="236">
        <v>0</v>
      </c>
      <c r="AE44" s="236"/>
      <c r="AF44" s="217"/>
      <c r="AG44" s="236">
        <v>6580000</v>
      </c>
      <c r="AH44" s="236">
        <v>5042246</v>
      </c>
      <c r="AI44" s="236">
        <v>897754</v>
      </c>
      <c r="AJ44" s="236">
        <v>8700000</v>
      </c>
      <c r="AK44" s="236">
        <v>630000</v>
      </c>
      <c r="AL44" s="236">
        <f t="shared" si="24"/>
        <v>21850000</v>
      </c>
      <c r="AM44" s="236">
        <v>0</v>
      </c>
      <c r="AN44" s="238">
        <f t="shared" si="26"/>
        <v>46110395</v>
      </c>
      <c r="AO44" s="217"/>
      <c r="AP44" s="490" t="s">
        <v>707</v>
      </c>
      <c r="AQ44" s="443"/>
      <c r="AR44" s="243"/>
      <c r="AS44" s="443" t="s">
        <v>316</v>
      </c>
      <c r="AT44" s="247">
        <v>8400</v>
      </c>
    </row>
    <row r="45" spans="1:46" s="73" customFormat="1" ht="18" customHeight="1">
      <c r="A45" s="2">
        <v>40</v>
      </c>
      <c r="B45" s="7"/>
      <c r="C45" s="248" t="s">
        <v>703</v>
      </c>
      <c r="D45" s="7" t="s">
        <v>477</v>
      </c>
      <c r="E45" s="7"/>
      <c r="F45" s="75" t="s">
        <v>479</v>
      </c>
      <c r="G45" s="7"/>
      <c r="H45" s="7"/>
      <c r="I45" s="81"/>
      <c r="J45" s="81"/>
      <c r="K45" s="6"/>
      <c r="L45" s="6"/>
      <c r="M45" s="6"/>
      <c r="N45" s="6"/>
      <c r="O45" s="6"/>
      <c r="P45" s="6"/>
      <c r="Q45" s="6"/>
      <c r="R45" s="6">
        <v>0</v>
      </c>
      <c r="S45" s="6">
        <f t="shared" si="22"/>
        <v>0</v>
      </c>
      <c r="T45" s="6">
        <v>0</v>
      </c>
      <c r="U45" s="6">
        <v>0</v>
      </c>
      <c r="V45" s="6">
        <f t="shared" si="25"/>
        <v>0</v>
      </c>
      <c r="W45" s="6"/>
      <c r="X45" s="6"/>
      <c r="Y45" s="6"/>
      <c r="Z45" s="6"/>
      <c r="AA45" s="6"/>
      <c r="AB45" s="6">
        <f t="shared" si="27"/>
        <v>0</v>
      </c>
      <c r="AC45" s="6">
        <v>0</v>
      </c>
      <c r="AD45" s="6">
        <v>0</v>
      </c>
      <c r="AE45" s="6"/>
      <c r="AF45" s="215"/>
      <c r="AG45" s="6">
        <v>0</v>
      </c>
      <c r="AH45" s="6">
        <v>0</v>
      </c>
      <c r="AI45" s="6">
        <v>0</v>
      </c>
      <c r="AJ45" s="6">
        <v>1000000</v>
      </c>
      <c r="AK45" s="6">
        <v>4000000</v>
      </c>
      <c r="AL45" s="6">
        <f t="shared" si="24"/>
        <v>5000000</v>
      </c>
      <c r="AM45" s="6">
        <v>82500000</v>
      </c>
      <c r="AN45" s="83">
        <f t="shared" si="26"/>
        <v>87500000</v>
      </c>
      <c r="AO45" s="215"/>
      <c r="AP45" s="57" t="s">
        <v>598</v>
      </c>
      <c r="AQ45" s="361"/>
      <c r="AR45" s="284"/>
      <c r="AS45" s="401"/>
      <c r="AT45" s="117"/>
    </row>
    <row r="46" spans="1:46" s="255" customFormat="1" ht="18" customHeight="1">
      <c r="A46" s="2">
        <v>41</v>
      </c>
      <c r="B46" s="254"/>
      <c r="C46" s="254" t="s">
        <v>535</v>
      </c>
      <c r="D46" s="254" t="s">
        <v>477</v>
      </c>
      <c r="E46" s="254"/>
      <c r="F46" s="256" t="s">
        <v>534</v>
      </c>
      <c r="G46" s="254"/>
      <c r="H46" s="254"/>
      <c r="I46" s="227"/>
      <c r="J46" s="227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>
        <v>0</v>
      </c>
      <c r="W46" s="228"/>
      <c r="X46" s="228"/>
      <c r="Y46" s="228"/>
      <c r="Z46" s="228"/>
      <c r="AA46" s="228"/>
      <c r="AB46" s="228">
        <v>0</v>
      </c>
      <c r="AC46" s="228"/>
      <c r="AD46" s="228"/>
      <c r="AE46" s="228">
        <v>0</v>
      </c>
      <c r="AF46" s="215"/>
      <c r="AG46" s="228">
        <v>0</v>
      </c>
      <c r="AH46" s="228">
        <v>0</v>
      </c>
      <c r="AI46" s="228">
        <v>0</v>
      </c>
      <c r="AJ46" s="228">
        <v>350000</v>
      </c>
      <c r="AK46" s="228">
        <v>0</v>
      </c>
      <c r="AL46" s="228">
        <f t="shared" si="24"/>
        <v>350000</v>
      </c>
      <c r="AM46" s="228">
        <v>0</v>
      </c>
      <c r="AN46" s="238">
        <f t="shared" si="26"/>
        <v>350000</v>
      </c>
      <c r="AO46" s="215"/>
      <c r="AP46" s="490" t="s">
        <v>599</v>
      </c>
      <c r="AQ46" s="443"/>
      <c r="AR46" s="243"/>
      <c r="AS46" s="437"/>
      <c r="AT46" s="247"/>
    </row>
    <row r="47" spans="1:46" s="5" customFormat="1" ht="18" customHeight="1">
      <c r="A47" s="273">
        <v>42</v>
      </c>
      <c r="B47" s="3" t="s">
        <v>15</v>
      </c>
      <c r="C47" s="3" t="s">
        <v>47</v>
      </c>
      <c r="D47" s="3">
        <v>205082</v>
      </c>
      <c r="E47" s="3"/>
      <c r="F47" s="4" t="s">
        <v>379</v>
      </c>
      <c r="G47" s="3">
        <v>3</v>
      </c>
      <c r="H47" s="3"/>
      <c r="I47" s="9"/>
      <c r="J47" s="9"/>
      <c r="K47" s="1"/>
      <c r="L47" s="1"/>
      <c r="M47" s="1"/>
      <c r="N47" s="1"/>
      <c r="O47" s="1"/>
      <c r="P47" s="1"/>
      <c r="Q47" s="1">
        <v>0</v>
      </c>
      <c r="R47" s="1">
        <v>0</v>
      </c>
      <c r="S47" s="1">
        <f t="shared" si="22"/>
        <v>0</v>
      </c>
      <c r="T47" s="1">
        <v>150000</v>
      </c>
      <c r="U47" s="1">
        <v>0</v>
      </c>
      <c r="V47" s="1">
        <f t="shared" si="25"/>
        <v>150000</v>
      </c>
      <c r="W47" s="1"/>
      <c r="X47" s="1"/>
      <c r="Y47" s="1"/>
      <c r="Z47" s="1"/>
      <c r="AA47" s="1"/>
      <c r="AB47" s="1">
        <f t="shared" si="27"/>
        <v>150000</v>
      </c>
      <c r="AC47" s="1">
        <v>0</v>
      </c>
      <c r="AD47" s="1">
        <v>0</v>
      </c>
      <c r="AE47" s="1"/>
      <c r="AF47" s="217"/>
      <c r="AG47" s="1">
        <v>690000</v>
      </c>
      <c r="AH47" s="1">
        <v>0</v>
      </c>
      <c r="AI47" s="1">
        <v>0</v>
      </c>
      <c r="AJ47" s="1">
        <v>0</v>
      </c>
      <c r="AK47" s="1">
        <v>0</v>
      </c>
      <c r="AL47" s="1">
        <f t="shared" si="24"/>
        <v>690000</v>
      </c>
      <c r="AM47" s="1">
        <v>0</v>
      </c>
      <c r="AN47" s="10">
        <f t="shared" si="26"/>
        <v>840000</v>
      </c>
      <c r="AO47" s="217"/>
      <c r="AP47" s="488" t="s">
        <v>708</v>
      </c>
      <c r="AQ47" s="131"/>
      <c r="AR47" s="71"/>
      <c r="AS47" s="410"/>
      <c r="AT47" s="71"/>
    </row>
    <row r="48" spans="1:46" s="240" customFormat="1" ht="18" customHeight="1">
      <c r="A48" s="2">
        <v>43</v>
      </c>
      <c r="B48" s="233" t="s">
        <v>4</v>
      </c>
      <c r="C48" s="233" t="s">
        <v>535</v>
      </c>
      <c r="D48" s="233"/>
      <c r="E48" s="233"/>
      <c r="F48" s="259" t="s">
        <v>320</v>
      </c>
      <c r="G48" s="233">
        <v>5</v>
      </c>
      <c r="H48" s="233"/>
      <c r="I48" s="235"/>
      <c r="J48" s="235"/>
      <c r="K48" s="236"/>
      <c r="L48" s="236"/>
      <c r="M48" s="236"/>
      <c r="N48" s="236"/>
      <c r="O48" s="236"/>
      <c r="P48" s="236">
        <v>0</v>
      </c>
      <c r="Q48" s="236">
        <v>0</v>
      </c>
      <c r="R48" s="236">
        <v>0</v>
      </c>
      <c r="S48" s="236">
        <f t="shared" si="22"/>
        <v>0</v>
      </c>
      <c r="T48" s="236">
        <v>0</v>
      </c>
      <c r="U48" s="236">
        <v>0</v>
      </c>
      <c r="V48" s="236">
        <f t="shared" si="25"/>
        <v>0</v>
      </c>
      <c r="W48" s="236"/>
      <c r="X48" s="236"/>
      <c r="Y48" s="236"/>
      <c r="Z48" s="236"/>
      <c r="AA48" s="236"/>
      <c r="AB48" s="236">
        <f t="shared" si="27"/>
        <v>0</v>
      </c>
      <c r="AC48" s="236">
        <v>0</v>
      </c>
      <c r="AD48" s="236">
        <v>0</v>
      </c>
      <c r="AE48" s="236"/>
      <c r="AF48" s="217"/>
      <c r="AG48" s="236">
        <v>0</v>
      </c>
      <c r="AH48" s="236">
        <v>0</v>
      </c>
      <c r="AI48" s="236">
        <v>0</v>
      </c>
      <c r="AJ48" s="236">
        <v>850000</v>
      </c>
      <c r="AK48" s="236">
        <v>850000</v>
      </c>
      <c r="AL48" s="236">
        <f t="shared" si="24"/>
        <v>1700000</v>
      </c>
      <c r="AM48" s="236">
        <v>5750000</v>
      </c>
      <c r="AN48" s="238">
        <f t="shared" si="26"/>
        <v>7450000</v>
      </c>
      <c r="AO48" s="217"/>
      <c r="AP48" s="490" t="s">
        <v>600</v>
      </c>
      <c r="AQ48" s="478"/>
      <c r="AR48" s="247"/>
      <c r="AS48" s="443"/>
      <c r="AT48" s="247"/>
    </row>
    <row r="49" spans="1:46" s="5" customFormat="1" ht="18" customHeight="1">
      <c r="A49" s="2">
        <v>44</v>
      </c>
      <c r="B49" s="3" t="s">
        <v>4</v>
      </c>
      <c r="C49" s="3" t="s">
        <v>44</v>
      </c>
      <c r="D49" s="3">
        <v>205077</v>
      </c>
      <c r="E49" s="3"/>
      <c r="F49" s="53" t="s">
        <v>321</v>
      </c>
      <c r="G49" s="3">
        <v>4</v>
      </c>
      <c r="H49" s="3"/>
      <c r="I49" s="9"/>
      <c r="J49" s="9"/>
      <c r="K49" s="1"/>
      <c r="L49" s="1"/>
      <c r="M49" s="1"/>
      <c r="N49" s="1"/>
      <c r="O49" s="1"/>
      <c r="P49" s="1">
        <v>0</v>
      </c>
      <c r="Q49" s="1">
        <v>0</v>
      </c>
      <c r="R49" s="1">
        <v>16687</v>
      </c>
      <c r="S49" s="1">
        <v>1125</v>
      </c>
      <c r="T49" s="1">
        <v>0</v>
      </c>
      <c r="U49" s="1">
        <v>560339</v>
      </c>
      <c r="V49" s="1">
        <f t="shared" si="25"/>
        <v>560339</v>
      </c>
      <c r="W49" s="1"/>
      <c r="X49" s="1"/>
      <c r="Y49" s="1"/>
      <c r="Z49" s="1"/>
      <c r="AA49" s="1"/>
      <c r="AB49" s="1">
        <f t="shared" si="27"/>
        <v>560339</v>
      </c>
      <c r="AC49" s="1">
        <v>0</v>
      </c>
      <c r="AD49" s="1">
        <v>0</v>
      </c>
      <c r="AE49" s="1"/>
      <c r="AF49" s="217"/>
      <c r="AG49" s="1">
        <v>25000</v>
      </c>
      <c r="AH49" s="1">
        <v>0</v>
      </c>
      <c r="AI49" s="1">
        <v>0</v>
      </c>
      <c r="AJ49" s="1">
        <v>0</v>
      </c>
      <c r="AK49" s="1">
        <v>0</v>
      </c>
      <c r="AL49" s="1">
        <f>SUM(AG49:AK49)</f>
        <v>25000</v>
      </c>
      <c r="AM49" s="1">
        <v>0</v>
      </c>
      <c r="AN49" s="10">
        <f t="shared" si="26"/>
        <v>586464</v>
      </c>
      <c r="AO49" s="217"/>
      <c r="AP49" s="475" t="s">
        <v>590</v>
      </c>
      <c r="AQ49" s="314"/>
      <c r="AR49" s="71"/>
      <c r="AS49" s="366"/>
      <c r="AT49" s="71"/>
    </row>
    <row r="50" spans="1:46" s="240" customFormat="1" ht="18" customHeight="1">
      <c r="A50" s="273">
        <v>45</v>
      </c>
      <c r="B50" s="233" t="s">
        <v>11</v>
      </c>
      <c r="C50" s="233" t="s">
        <v>538</v>
      </c>
      <c r="D50" s="233">
        <v>205067</v>
      </c>
      <c r="E50" s="233"/>
      <c r="F50" s="259" t="s">
        <v>248</v>
      </c>
      <c r="G50" s="233">
        <v>3</v>
      </c>
      <c r="H50" s="233"/>
      <c r="I50" s="235"/>
      <c r="J50" s="235"/>
      <c r="K50" s="236">
        <v>0</v>
      </c>
      <c r="L50" s="236">
        <v>573729</v>
      </c>
      <c r="M50" s="236">
        <v>564674</v>
      </c>
      <c r="N50" s="236">
        <v>305276</v>
      </c>
      <c r="O50" s="236">
        <v>59303</v>
      </c>
      <c r="P50" s="236">
        <v>97072</v>
      </c>
      <c r="Q50" s="236">
        <v>495621</v>
      </c>
      <c r="R50" s="236">
        <v>516584</v>
      </c>
      <c r="S50" s="236">
        <f t="shared" si="22"/>
        <v>2612259</v>
      </c>
      <c r="T50" s="236">
        <v>750000</v>
      </c>
      <c r="U50" s="236">
        <v>8419621</v>
      </c>
      <c r="V50" s="236">
        <f t="shared" si="25"/>
        <v>9169621</v>
      </c>
      <c r="W50" s="236"/>
      <c r="X50" s="236"/>
      <c r="Y50" s="236"/>
      <c r="Z50" s="236"/>
      <c r="AA50" s="236"/>
      <c r="AB50" s="236">
        <f t="shared" si="27"/>
        <v>9169621</v>
      </c>
      <c r="AC50" s="236">
        <v>0</v>
      </c>
      <c r="AD50" s="236">
        <v>0</v>
      </c>
      <c r="AE50" s="236"/>
      <c r="AF50" s="217"/>
      <c r="AG50" s="236">
        <v>7000000</v>
      </c>
      <c r="AH50" s="236">
        <v>750000</v>
      </c>
      <c r="AI50" s="236">
        <v>7300000</v>
      </c>
      <c r="AJ50" s="236">
        <v>750000</v>
      </c>
      <c r="AK50" s="236">
        <v>7000000</v>
      </c>
      <c r="AL50" s="236">
        <f t="shared" si="24"/>
        <v>22800000</v>
      </c>
      <c r="AM50" s="236">
        <v>15500000</v>
      </c>
      <c r="AN50" s="238">
        <f t="shared" si="26"/>
        <v>50081880</v>
      </c>
      <c r="AO50" s="217"/>
      <c r="AP50" s="488" t="s">
        <v>601</v>
      </c>
      <c r="AQ50" s="443"/>
      <c r="AR50" s="243"/>
      <c r="AS50" s="443" t="s">
        <v>316</v>
      </c>
      <c r="AT50" s="247">
        <v>39600</v>
      </c>
    </row>
    <row r="51" spans="1:46" s="73" customFormat="1" ht="18" customHeight="1">
      <c r="A51" s="2">
        <v>46</v>
      </c>
      <c r="B51" s="7"/>
      <c r="C51" s="7" t="s">
        <v>47</v>
      </c>
      <c r="D51" s="7">
        <v>209246</v>
      </c>
      <c r="E51" s="7"/>
      <c r="F51" s="80" t="s">
        <v>539</v>
      </c>
      <c r="G51" s="7"/>
      <c r="H51" s="7"/>
      <c r="I51" s="81"/>
      <c r="J51" s="249"/>
      <c r="K51" s="6"/>
      <c r="L51" s="6"/>
      <c r="M51" s="6"/>
      <c r="N51" s="6"/>
      <c r="O51" s="6"/>
      <c r="P51" s="6"/>
      <c r="Q51" s="6"/>
      <c r="R51" s="6"/>
      <c r="S51" s="6"/>
      <c r="T51" s="6">
        <v>0</v>
      </c>
      <c r="U51" s="6">
        <v>0</v>
      </c>
      <c r="V51" s="6">
        <f t="shared" si="25"/>
        <v>0</v>
      </c>
      <c r="W51" s="6"/>
      <c r="X51" s="6"/>
      <c r="Y51" s="6"/>
      <c r="Z51" s="6"/>
      <c r="AA51" s="6"/>
      <c r="AB51" s="6">
        <f t="shared" si="27"/>
        <v>0</v>
      </c>
      <c r="AC51" s="6"/>
      <c r="AD51" s="6"/>
      <c r="AE51" s="6"/>
      <c r="AF51" s="215"/>
      <c r="AG51" s="6">
        <v>60000</v>
      </c>
      <c r="AH51" s="6">
        <v>850000</v>
      </c>
      <c r="AI51" s="6">
        <v>0</v>
      </c>
      <c r="AJ51" s="6">
        <v>0</v>
      </c>
      <c r="AK51" s="6">
        <v>0</v>
      </c>
      <c r="AL51" s="6">
        <f t="shared" ref="AL51:AL65" si="28">SUM(AG51:AK51)</f>
        <v>910000</v>
      </c>
      <c r="AM51" s="6">
        <v>0</v>
      </c>
      <c r="AN51" s="10">
        <f t="shared" si="26"/>
        <v>910000</v>
      </c>
      <c r="AO51" s="215"/>
      <c r="AP51" s="488" t="s">
        <v>709</v>
      </c>
      <c r="AQ51" s="366"/>
      <c r="AR51" s="69"/>
      <c r="AS51" s="444"/>
      <c r="AT51" s="117"/>
    </row>
    <row r="52" spans="1:46" s="240" customFormat="1" ht="18" customHeight="1">
      <c r="A52" s="2">
        <v>47</v>
      </c>
      <c r="B52" s="233" t="s">
        <v>24</v>
      </c>
      <c r="C52" s="233" t="s">
        <v>250</v>
      </c>
      <c r="D52" s="233">
        <v>205063</v>
      </c>
      <c r="F52" s="253" t="s">
        <v>175</v>
      </c>
      <c r="G52" s="233">
        <v>5</v>
      </c>
      <c r="H52" s="234"/>
      <c r="I52" s="235">
        <v>0</v>
      </c>
      <c r="J52" s="236"/>
      <c r="K52" s="236">
        <v>621983</v>
      </c>
      <c r="L52" s="236">
        <v>1138204</v>
      </c>
      <c r="M52" s="236">
        <v>342534</v>
      </c>
      <c r="N52" s="236">
        <v>113098</v>
      </c>
      <c r="O52" s="236">
        <v>28928</v>
      </c>
      <c r="P52" s="236">
        <v>20294</v>
      </c>
      <c r="Q52" s="236">
        <v>65983</v>
      </c>
      <c r="R52" s="236">
        <v>47583</v>
      </c>
      <c r="S52" s="236">
        <v>2362189</v>
      </c>
      <c r="T52" s="236">
        <v>1750000</v>
      </c>
      <c r="U52" s="236">
        <v>2730668</v>
      </c>
      <c r="V52" s="236">
        <f t="shared" si="25"/>
        <v>4480668</v>
      </c>
      <c r="W52" s="236"/>
      <c r="X52" s="236"/>
      <c r="Y52" s="236"/>
      <c r="Z52" s="236"/>
      <c r="AA52" s="236"/>
      <c r="AB52" s="236">
        <f t="shared" si="27"/>
        <v>4480668</v>
      </c>
      <c r="AC52" s="236">
        <v>0</v>
      </c>
      <c r="AD52" s="236">
        <v>0</v>
      </c>
      <c r="AE52" s="236"/>
      <c r="AF52" s="217"/>
      <c r="AG52" s="236">
        <f>11605000+1895000</f>
        <v>13500000</v>
      </c>
      <c r="AH52" s="236">
        <v>690000</v>
      </c>
      <c r="AI52" s="236">
        <v>0</v>
      </c>
      <c r="AJ52" s="236">
        <v>0</v>
      </c>
      <c r="AK52" s="236">
        <v>0</v>
      </c>
      <c r="AL52" s="236">
        <f t="shared" si="28"/>
        <v>14190000</v>
      </c>
      <c r="AM52" s="236">
        <v>0</v>
      </c>
      <c r="AN52" s="238">
        <f t="shared" si="26"/>
        <v>21032857</v>
      </c>
      <c r="AO52" s="217"/>
      <c r="AP52" s="488" t="s">
        <v>602</v>
      </c>
      <c r="AQ52" s="443"/>
      <c r="AR52" s="243"/>
      <c r="AS52" s="443" t="s">
        <v>506</v>
      </c>
      <c r="AT52" s="247">
        <v>95020</v>
      </c>
    </row>
    <row r="53" spans="1:46" s="5" customFormat="1" ht="18" customHeight="1">
      <c r="A53" s="2">
        <v>48</v>
      </c>
      <c r="B53" s="3" t="s">
        <v>15</v>
      </c>
      <c r="C53" s="3" t="s">
        <v>144</v>
      </c>
      <c r="D53" s="3">
        <v>209247</v>
      </c>
      <c r="E53" s="3"/>
      <c r="F53" s="53" t="s">
        <v>323</v>
      </c>
      <c r="G53" s="3">
        <v>5</v>
      </c>
      <c r="H53" s="3"/>
      <c r="I53" s="9"/>
      <c r="J53" s="9"/>
      <c r="K53" s="1"/>
      <c r="L53" s="1"/>
      <c r="M53" s="1"/>
      <c r="N53" s="1"/>
      <c r="O53" s="1"/>
      <c r="P53" s="1">
        <v>0</v>
      </c>
      <c r="Q53" s="1">
        <v>0</v>
      </c>
      <c r="R53" s="1">
        <v>0</v>
      </c>
      <c r="S53" s="1">
        <f t="shared" si="22"/>
        <v>0</v>
      </c>
      <c r="T53" s="1">
        <v>0</v>
      </c>
      <c r="U53" s="1">
        <v>0</v>
      </c>
      <c r="V53" s="1">
        <f t="shared" si="25"/>
        <v>0</v>
      </c>
      <c r="W53" s="1"/>
      <c r="X53" s="1"/>
      <c r="Y53" s="1"/>
      <c r="Z53" s="1"/>
      <c r="AA53" s="1"/>
      <c r="AB53" s="1">
        <f t="shared" si="27"/>
        <v>0</v>
      </c>
      <c r="AC53" s="1">
        <v>0</v>
      </c>
      <c r="AD53" s="1">
        <v>0</v>
      </c>
      <c r="AE53" s="1"/>
      <c r="AF53" s="217"/>
      <c r="AG53" s="1">
        <v>0</v>
      </c>
      <c r="AH53" s="1">
        <v>137500</v>
      </c>
      <c r="AI53" s="1">
        <v>675000</v>
      </c>
      <c r="AJ53" s="1">
        <v>825000</v>
      </c>
      <c r="AK53" s="1">
        <v>0</v>
      </c>
      <c r="AL53" s="1">
        <f t="shared" si="28"/>
        <v>1637500</v>
      </c>
      <c r="AM53" s="1">
        <v>0</v>
      </c>
      <c r="AN53" s="10">
        <f t="shared" si="26"/>
        <v>1637500</v>
      </c>
      <c r="AO53" s="217"/>
      <c r="AP53" s="490" t="s">
        <v>603</v>
      </c>
      <c r="AQ53" s="314"/>
      <c r="AR53" s="71"/>
      <c r="AS53" s="366"/>
      <c r="AT53" s="71"/>
    </row>
    <row r="54" spans="1:46" s="255" customFormat="1" ht="18" customHeight="1">
      <c r="A54" s="273">
        <v>49</v>
      </c>
      <c r="B54" s="254"/>
      <c r="C54" s="254" t="s">
        <v>47</v>
      </c>
      <c r="D54" s="254" t="s">
        <v>477</v>
      </c>
      <c r="E54" s="254"/>
      <c r="F54" s="260" t="s">
        <v>706</v>
      </c>
      <c r="G54" s="254"/>
      <c r="H54" s="254"/>
      <c r="I54" s="227"/>
      <c r="J54" s="227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>
        <v>0</v>
      </c>
      <c r="W54" s="228"/>
      <c r="X54" s="228"/>
      <c r="Y54" s="228"/>
      <c r="Z54" s="228"/>
      <c r="AA54" s="228"/>
      <c r="AB54" s="228">
        <v>0</v>
      </c>
      <c r="AC54" s="228">
        <v>0</v>
      </c>
      <c r="AD54" s="228">
        <v>0</v>
      </c>
      <c r="AE54" s="228"/>
      <c r="AF54" s="215"/>
      <c r="AG54" s="228">
        <v>500000</v>
      </c>
      <c r="AH54" s="228">
        <v>0</v>
      </c>
      <c r="AI54" s="228">
        <v>0</v>
      </c>
      <c r="AJ54" s="228">
        <v>0</v>
      </c>
      <c r="AK54" s="228">
        <v>0</v>
      </c>
      <c r="AL54" s="228">
        <f t="shared" si="28"/>
        <v>500000</v>
      </c>
      <c r="AM54" s="228">
        <v>0</v>
      </c>
      <c r="AN54" s="231">
        <f t="shared" si="26"/>
        <v>500000</v>
      </c>
      <c r="AO54" s="215"/>
      <c r="AP54" s="497" t="s">
        <v>604</v>
      </c>
      <c r="AQ54" s="479"/>
      <c r="AR54" s="445"/>
      <c r="AS54" s="442"/>
      <c r="AT54" s="445"/>
    </row>
    <row r="55" spans="1:46" s="73" customFormat="1" ht="18" customHeight="1">
      <c r="A55" s="2">
        <v>50</v>
      </c>
      <c r="B55" s="7"/>
      <c r="C55" s="7" t="s">
        <v>704</v>
      </c>
      <c r="D55" s="7" t="s">
        <v>477</v>
      </c>
      <c r="E55" s="7"/>
      <c r="F55" s="86" t="s">
        <v>527</v>
      </c>
      <c r="G55" s="7"/>
      <c r="H55" s="7"/>
      <c r="I55" s="81"/>
      <c r="J55" s="81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v>0</v>
      </c>
      <c r="W55" s="6"/>
      <c r="X55" s="6"/>
      <c r="Y55" s="6"/>
      <c r="Z55" s="6"/>
      <c r="AA55" s="6"/>
      <c r="AB55" s="6">
        <v>0</v>
      </c>
      <c r="AC55" s="6">
        <v>0</v>
      </c>
      <c r="AD55" s="6">
        <v>0</v>
      </c>
      <c r="AE55" s="6"/>
      <c r="AF55" s="215"/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3270000</v>
      </c>
      <c r="AN55" s="83">
        <f t="shared" si="26"/>
        <v>3270000</v>
      </c>
      <c r="AO55" s="215"/>
      <c r="AP55" s="497" t="s">
        <v>596</v>
      </c>
      <c r="AQ55" s="480"/>
      <c r="AR55" s="117"/>
      <c r="AS55" s="361"/>
      <c r="AT55" s="117"/>
    </row>
    <row r="56" spans="1:46" s="255" customFormat="1" ht="18" customHeight="1">
      <c r="A56" s="2">
        <v>51</v>
      </c>
      <c r="B56" s="254"/>
      <c r="C56" s="254" t="s">
        <v>47</v>
      </c>
      <c r="D56" s="254" t="s">
        <v>477</v>
      </c>
      <c r="E56" s="254"/>
      <c r="F56" s="260" t="s">
        <v>528</v>
      </c>
      <c r="G56" s="254"/>
      <c r="H56" s="254"/>
      <c r="I56" s="227"/>
      <c r="J56" s="227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>
        <v>0</v>
      </c>
      <c r="W56" s="228"/>
      <c r="X56" s="228"/>
      <c r="Y56" s="228"/>
      <c r="Z56" s="228"/>
      <c r="AA56" s="228"/>
      <c r="AB56" s="228">
        <v>0</v>
      </c>
      <c r="AC56" s="228">
        <v>0</v>
      </c>
      <c r="AD56" s="228">
        <v>0</v>
      </c>
      <c r="AE56" s="228"/>
      <c r="AF56" s="215"/>
      <c r="AG56" s="228">
        <v>0</v>
      </c>
      <c r="AH56" s="228">
        <v>0</v>
      </c>
      <c r="AI56" s="228">
        <v>0</v>
      </c>
      <c r="AJ56" s="228">
        <v>0</v>
      </c>
      <c r="AK56" s="228">
        <v>0</v>
      </c>
      <c r="AL56" s="228">
        <v>0</v>
      </c>
      <c r="AM56" s="228">
        <v>3385000</v>
      </c>
      <c r="AN56" s="231">
        <f t="shared" si="26"/>
        <v>3385000</v>
      </c>
      <c r="AO56" s="215"/>
      <c r="AP56" s="497" t="s">
        <v>596</v>
      </c>
      <c r="AQ56" s="479"/>
      <c r="AR56" s="445"/>
      <c r="AS56" s="442"/>
      <c r="AT56" s="445"/>
    </row>
    <row r="57" spans="1:46" s="5" customFormat="1" ht="18" customHeight="1">
      <c r="A57" s="2">
        <v>52</v>
      </c>
      <c r="B57" s="3" t="s">
        <v>26</v>
      </c>
      <c r="C57" s="3" t="s">
        <v>214</v>
      </c>
      <c r="D57" s="3">
        <v>205068</v>
      </c>
      <c r="E57" s="3"/>
      <c r="F57" s="53" t="s">
        <v>176</v>
      </c>
      <c r="G57" s="3">
        <v>5</v>
      </c>
      <c r="H57" s="3"/>
      <c r="I57" s="9">
        <v>0</v>
      </c>
      <c r="J57" s="9"/>
      <c r="K57" s="1">
        <v>0</v>
      </c>
      <c r="L57" s="1">
        <v>538832</v>
      </c>
      <c r="M57" s="1">
        <v>151</v>
      </c>
      <c r="N57" s="1">
        <v>0</v>
      </c>
      <c r="O57" s="1">
        <v>0</v>
      </c>
      <c r="P57" s="1">
        <v>11810</v>
      </c>
      <c r="Q57" s="1">
        <v>0</v>
      </c>
      <c r="R57" s="1">
        <v>0</v>
      </c>
      <c r="S57" s="1">
        <f t="shared" si="22"/>
        <v>550793</v>
      </c>
      <c r="T57" s="1">
        <v>0</v>
      </c>
      <c r="U57" s="1">
        <v>0</v>
      </c>
      <c r="V57" s="1">
        <f t="shared" si="25"/>
        <v>0</v>
      </c>
      <c r="W57" s="1"/>
      <c r="X57" s="1"/>
      <c r="Y57" s="1"/>
      <c r="Z57" s="1"/>
      <c r="AA57" s="1"/>
      <c r="AB57" s="1">
        <f t="shared" si="27"/>
        <v>0</v>
      </c>
      <c r="AC57" s="1">
        <v>0</v>
      </c>
      <c r="AD57" s="1">
        <v>0</v>
      </c>
      <c r="AE57" s="1"/>
      <c r="AF57" s="217"/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f t="shared" si="28"/>
        <v>0</v>
      </c>
      <c r="AM57" s="1">
        <v>3519000</v>
      </c>
      <c r="AN57" s="10">
        <f t="shared" si="26"/>
        <v>4069793</v>
      </c>
      <c r="AO57" s="217"/>
      <c r="AP57" s="490" t="s">
        <v>710</v>
      </c>
      <c r="AQ57" s="420"/>
      <c r="AR57" s="388"/>
      <c r="AS57" s="422"/>
      <c r="AT57" s="71"/>
    </row>
    <row r="58" spans="1:46" s="255" customFormat="1" ht="18" customHeight="1">
      <c r="A58" s="273">
        <v>53</v>
      </c>
      <c r="B58" s="254"/>
      <c r="C58" s="254" t="s">
        <v>530</v>
      </c>
      <c r="D58" s="254" t="s">
        <v>477</v>
      </c>
      <c r="F58" s="256" t="s">
        <v>529</v>
      </c>
      <c r="G58" s="254"/>
      <c r="H58" s="257"/>
      <c r="I58" s="227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>
        <v>0</v>
      </c>
      <c r="AD58" s="228">
        <v>0</v>
      </c>
      <c r="AE58" s="228"/>
      <c r="AF58" s="215"/>
      <c r="AG58" s="228">
        <v>0</v>
      </c>
      <c r="AH58" s="228">
        <v>0</v>
      </c>
      <c r="AI58" s="228">
        <v>2700000</v>
      </c>
      <c r="AJ58" s="228">
        <v>5000000</v>
      </c>
      <c r="AK58" s="228">
        <v>5000000</v>
      </c>
      <c r="AL58" s="228">
        <f t="shared" si="28"/>
        <v>12700000</v>
      </c>
      <c r="AM58" s="228">
        <v>7060000</v>
      </c>
      <c r="AN58" s="231">
        <f t="shared" si="26"/>
        <v>19760000</v>
      </c>
      <c r="AO58" s="215"/>
      <c r="AP58" s="490" t="s">
        <v>596</v>
      </c>
      <c r="AQ58" s="442"/>
      <c r="AR58" s="268"/>
      <c r="AS58" s="442"/>
      <c r="AT58" s="445"/>
    </row>
    <row r="59" spans="1:46" s="5" customFormat="1" ht="18" customHeight="1">
      <c r="A59" s="2">
        <v>54</v>
      </c>
      <c r="B59" s="3" t="s">
        <v>22</v>
      </c>
      <c r="C59" s="3" t="s">
        <v>480</v>
      </c>
      <c r="D59" s="3">
        <v>204100</v>
      </c>
      <c r="E59" s="3"/>
      <c r="F59" s="53" t="s">
        <v>261</v>
      </c>
      <c r="G59" s="3">
        <v>4</v>
      </c>
      <c r="H59" s="3"/>
      <c r="I59" s="9"/>
      <c r="J59" s="9"/>
      <c r="K59" s="1">
        <v>0</v>
      </c>
      <c r="L59" s="1">
        <v>0</v>
      </c>
      <c r="M59" s="1">
        <v>0</v>
      </c>
      <c r="N59" s="1">
        <v>1350</v>
      </c>
      <c r="O59" s="1">
        <v>235718.25</v>
      </c>
      <c r="P59" s="1">
        <v>100358.15</v>
      </c>
      <c r="Q59" s="1">
        <v>92114.36</v>
      </c>
      <c r="R59" s="1">
        <v>18283.5</v>
      </c>
      <c r="S59" s="1">
        <f t="shared" si="22"/>
        <v>447824.26</v>
      </c>
      <c r="T59" s="1">
        <v>4195000</v>
      </c>
      <c r="U59" s="1">
        <v>277177</v>
      </c>
      <c r="V59" s="1">
        <f t="shared" si="25"/>
        <v>4472177</v>
      </c>
      <c r="W59" s="1"/>
      <c r="X59" s="1"/>
      <c r="Y59" s="1"/>
      <c r="Z59" s="1"/>
      <c r="AA59" s="1"/>
      <c r="AB59" s="1">
        <f t="shared" si="27"/>
        <v>4472177</v>
      </c>
      <c r="AC59" s="1">
        <v>0</v>
      </c>
      <c r="AD59" s="1">
        <v>0</v>
      </c>
      <c r="AE59" s="1"/>
      <c r="AF59" s="217"/>
      <c r="AG59" s="1">
        <v>70000</v>
      </c>
      <c r="AH59" s="1">
        <v>0</v>
      </c>
      <c r="AI59" s="1">
        <v>0</v>
      </c>
      <c r="AJ59" s="1">
        <v>0</v>
      </c>
      <c r="AK59" s="1">
        <v>0</v>
      </c>
      <c r="AL59" s="1">
        <f t="shared" si="28"/>
        <v>70000</v>
      </c>
      <c r="AM59" s="1">
        <v>0</v>
      </c>
      <c r="AN59" s="10">
        <f t="shared" si="26"/>
        <v>4990001.26</v>
      </c>
      <c r="AO59" s="217"/>
      <c r="AP59" s="475" t="s">
        <v>605</v>
      </c>
      <c r="AQ59" s="366"/>
      <c r="AR59" s="69"/>
      <c r="AS59" s="366" t="s">
        <v>316</v>
      </c>
      <c r="AT59" s="71">
        <v>14524</v>
      </c>
    </row>
    <row r="60" spans="1:46" s="240" customFormat="1" ht="18" customHeight="1">
      <c r="A60" s="2">
        <v>55</v>
      </c>
      <c r="B60" s="233" t="s">
        <v>17</v>
      </c>
      <c r="C60" s="233" t="s">
        <v>214</v>
      </c>
      <c r="D60" s="233"/>
      <c r="E60" s="233"/>
      <c r="F60" s="259" t="s">
        <v>177</v>
      </c>
      <c r="G60" s="233">
        <v>5</v>
      </c>
      <c r="H60" s="233"/>
      <c r="I60" s="235">
        <v>0</v>
      </c>
      <c r="J60" s="235"/>
      <c r="K60" s="236">
        <v>0</v>
      </c>
      <c r="L60" s="236">
        <v>0</v>
      </c>
      <c r="M60" s="236">
        <v>0</v>
      </c>
      <c r="N60" s="236">
        <v>0</v>
      </c>
      <c r="O60" s="236">
        <v>0</v>
      </c>
      <c r="P60" s="236">
        <v>0</v>
      </c>
      <c r="Q60" s="236">
        <v>0</v>
      </c>
      <c r="R60" s="236">
        <v>0</v>
      </c>
      <c r="S60" s="236">
        <f t="shared" si="22"/>
        <v>0</v>
      </c>
      <c r="T60" s="236">
        <v>0</v>
      </c>
      <c r="U60" s="236">
        <v>0</v>
      </c>
      <c r="V60" s="236">
        <f t="shared" si="25"/>
        <v>0</v>
      </c>
      <c r="W60" s="236"/>
      <c r="X60" s="236"/>
      <c r="Y60" s="236"/>
      <c r="Z60" s="236"/>
      <c r="AA60" s="236"/>
      <c r="AB60" s="236">
        <f t="shared" si="27"/>
        <v>0</v>
      </c>
      <c r="AC60" s="236">
        <v>0</v>
      </c>
      <c r="AD60" s="236">
        <v>0</v>
      </c>
      <c r="AE60" s="236"/>
      <c r="AF60" s="217"/>
      <c r="AG60" s="236">
        <v>0</v>
      </c>
      <c r="AH60" s="236">
        <v>0</v>
      </c>
      <c r="AI60" s="236">
        <v>1550000</v>
      </c>
      <c r="AJ60" s="236">
        <v>0</v>
      </c>
      <c r="AK60" s="236">
        <v>0</v>
      </c>
      <c r="AL60" s="236">
        <f t="shared" si="28"/>
        <v>1550000</v>
      </c>
      <c r="AM60" s="236">
        <v>13269000</v>
      </c>
      <c r="AN60" s="238">
        <f t="shared" si="26"/>
        <v>14819000</v>
      </c>
      <c r="AO60" s="217"/>
      <c r="AP60" s="500" t="s">
        <v>711</v>
      </c>
      <c r="AQ60" s="441"/>
      <c r="AR60" s="446"/>
      <c r="AS60" s="447"/>
      <c r="AT60" s="247"/>
    </row>
    <row r="61" spans="1:46" s="5" customFormat="1" ht="18" customHeight="1">
      <c r="A61" s="2">
        <v>56</v>
      </c>
      <c r="B61" s="3" t="s">
        <v>17</v>
      </c>
      <c r="C61" s="3" t="s">
        <v>214</v>
      </c>
      <c r="D61" s="87">
        <v>205056</v>
      </c>
      <c r="F61" s="78" t="s">
        <v>128</v>
      </c>
      <c r="G61" s="3">
        <v>5</v>
      </c>
      <c r="H61" s="4"/>
      <c r="I61" s="9">
        <v>0</v>
      </c>
      <c r="J61" s="1">
        <v>368814</v>
      </c>
      <c r="K61" s="1">
        <v>2660268</v>
      </c>
      <c r="L61" s="1">
        <v>2282520</v>
      </c>
      <c r="M61" s="1">
        <v>1829137</v>
      </c>
      <c r="N61" s="1">
        <v>643708</v>
      </c>
      <c r="O61" s="1">
        <v>620568</v>
      </c>
      <c r="P61" s="1">
        <v>1269</v>
      </c>
      <c r="Q61" s="1">
        <v>7432</v>
      </c>
      <c r="R61" s="1">
        <v>920</v>
      </c>
      <c r="S61" s="1">
        <v>8414636</v>
      </c>
      <c r="T61" s="1">
        <v>0</v>
      </c>
      <c r="U61" s="1">
        <v>3143703</v>
      </c>
      <c r="V61" s="1">
        <f t="shared" si="25"/>
        <v>3143703</v>
      </c>
      <c r="W61" s="1"/>
      <c r="X61" s="1"/>
      <c r="Y61" s="1"/>
      <c r="Z61" s="1"/>
      <c r="AA61" s="1"/>
      <c r="AB61" s="1">
        <f t="shared" si="27"/>
        <v>3143703</v>
      </c>
      <c r="AC61" s="1">
        <v>0</v>
      </c>
      <c r="AD61" s="1">
        <v>0</v>
      </c>
      <c r="AE61" s="1"/>
      <c r="AF61" s="217"/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f t="shared" si="28"/>
        <v>0</v>
      </c>
      <c r="AM61" s="1">
        <v>12450000</v>
      </c>
      <c r="AN61" s="10">
        <f t="shared" si="26"/>
        <v>24008339</v>
      </c>
      <c r="AO61" s="217"/>
      <c r="AP61" s="490" t="s">
        <v>606</v>
      </c>
      <c r="AQ61" s="350"/>
      <c r="AR61" s="69"/>
      <c r="AS61" s="350"/>
      <c r="AT61" s="71"/>
    </row>
    <row r="62" spans="1:46" s="240" customFormat="1" ht="18" customHeight="1">
      <c r="A62" s="273">
        <v>57</v>
      </c>
      <c r="B62" s="233" t="s">
        <v>17</v>
      </c>
      <c r="C62" s="233" t="s">
        <v>214</v>
      </c>
      <c r="D62" s="233">
        <v>204072</v>
      </c>
      <c r="E62" s="233"/>
      <c r="F62" s="259" t="s">
        <v>129</v>
      </c>
      <c r="G62" s="233">
        <v>5</v>
      </c>
      <c r="H62" s="233" t="s">
        <v>203</v>
      </c>
      <c r="I62" s="235">
        <v>78974</v>
      </c>
      <c r="J62" s="235">
        <v>1301297</v>
      </c>
      <c r="K62" s="236">
        <v>3377302</v>
      </c>
      <c r="L62" s="236">
        <v>2110669</v>
      </c>
      <c r="M62" s="236">
        <v>1516558</v>
      </c>
      <c r="N62" s="236">
        <v>240660</v>
      </c>
      <c r="O62" s="236">
        <v>115320</v>
      </c>
      <c r="P62" s="236">
        <v>352093</v>
      </c>
      <c r="Q62" s="236">
        <v>65158</v>
      </c>
      <c r="R62" s="236">
        <v>42840</v>
      </c>
      <c r="S62" s="236">
        <f t="shared" si="22"/>
        <v>9200871</v>
      </c>
      <c r="T62" s="236">
        <v>0</v>
      </c>
      <c r="U62" s="236">
        <v>604811</v>
      </c>
      <c r="V62" s="236">
        <f t="shared" si="25"/>
        <v>604811</v>
      </c>
      <c r="W62" s="236"/>
      <c r="X62" s="236"/>
      <c r="Y62" s="236"/>
      <c r="Z62" s="236"/>
      <c r="AA62" s="236"/>
      <c r="AB62" s="236">
        <f t="shared" si="27"/>
        <v>604811</v>
      </c>
      <c r="AC62" s="236">
        <v>0</v>
      </c>
      <c r="AD62" s="236">
        <v>0</v>
      </c>
      <c r="AE62" s="236"/>
      <c r="AF62" s="217"/>
      <c r="AG62" s="236">
        <v>0</v>
      </c>
      <c r="AH62" s="236">
        <v>0</v>
      </c>
      <c r="AI62" s="236">
        <v>0</v>
      </c>
      <c r="AJ62" s="236">
        <v>0</v>
      </c>
      <c r="AK62" s="236">
        <v>0</v>
      </c>
      <c r="AL62" s="236">
        <f t="shared" si="28"/>
        <v>0</v>
      </c>
      <c r="AM62" s="236">
        <v>9325000</v>
      </c>
      <c r="AN62" s="238">
        <f t="shared" si="26"/>
        <v>19130682</v>
      </c>
      <c r="AO62" s="217"/>
      <c r="AP62" s="500" t="s">
        <v>712</v>
      </c>
      <c r="AQ62" s="443"/>
      <c r="AR62" s="243"/>
      <c r="AS62" s="447"/>
      <c r="AT62" s="247"/>
    </row>
    <row r="63" spans="1:46" s="5" customFormat="1" ht="18" customHeight="1">
      <c r="A63" s="2">
        <v>58</v>
      </c>
      <c r="B63" s="3"/>
      <c r="C63" s="3" t="s">
        <v>705</v>
      </c>
      <c r="D63" s="3">
        <v>205081</v>
      </c>
      <c r="E63" s="3"/>
      <c r="F63" s="4" t="s">
        <v>481</v>
      </c>
      <c r="G63" s="3"/>
      <c r="H63" s="3"/>
      <c r="I63" s="9"/>
      <c r="J63" s="9"/>
      <c r="K63" s="1"/>
      <c r="L63" s="1"/>
      <c r="M63" s="1"/>
      <c r="N63" s="1"/>
      <c r="O63" s="1"/>
      <c r="P63" s="1"/>
      <c r="Q63" s="1"/>
      <c r="R63" s="1">
        <v>0</v>
      </c>
      <c r="S63" s="1">
        <f t="shared" si="22"/>
        <v>0</v>
      </c>
      <c r="T63" s="1">
        <v>0</v>
      </c>
      <c r="U63" s="1">
        <v>132614</v>
      </c>
      <c r="V63" s="1">
        <f t="shared" si="25"/>
        <v>132614</v>
      </c>
      <c r="W63" s="1"/>
      <c r="X63" s="1"/>
      <c r="Y63" s="1"/>
      <c r="Z63" s="1"/>
      <c r="AA63" s="1"/>
      <c r="AB63" s="1">
        <v>169636</v>
      </c>
      <c r="AC63" s="1">
        <v>0</v>
      </c>
      <c r="AD63" s="1">
        <v>0</v>
      </c>
      <c r="AE63" s="1"/>
      <c r="AF63" s="217"/>
      <c r="AG63" s="1">
        <v>80364</v>
      </c>
      <c r="AH63" s="1">
        <v>1700000</v>
      </c>
      <c r="AI63" s="1">
        <v>0</v>
      </c>
      <c r="AJ63" s="1">
        <v>0</v>
      </c>
      <c r="AK63" s="1">
        <v>0</v>
      </c>
      <c r="AL63" s="1">
        <f t="shared" si="28"/>
        <v>1780364</v>
      </c>
      <c r="AM63" s="1">
        <v>0</v>
      </c>
      <c r="AN63" s="10">
        <f t="shared" si="26"/>
        <v>1950000</v>
      </c>
      <c r="AO63" s="217"/>
      <c r="AP63" s="490" t="s">
        <v>713</v>
      </c>
      <c r="AQ63" s="366"/>
      <c r="AR63" s="69"/>
      <c r="AS63" s="422"/>
      <c r="AT63" s="71"/>
    </row>
    <row r="64" spans="1:46" s="240" customFormat="1" ht="18" customHeight="1">
      <c r="A64" s="2">
        <v>59</v>
      </c>
      <c r="B64" s="233" t="s">
        <v>12</v>
      </c>
      <c r="C64" s="233" t="s">
        <v>47</v>
      </c>
      <c r="D64" s="233">
        <v>206759</v>
      </c>
      <c r="F64" s="253" t="s">
        <v>283</v>
      </c>
      <c r="G64" s="233">
        <v>3</v>
      </c>
      <c r="H64" s="234"/>
      <c r="I64" s="235"/>
      <c r="J64" s="236"/>
      <c r="K64" s="236"/>
      <c r="L64" s="236"/>
      <c r="M64" s="236"/>
      <c r="N64" s="236">
        <v>0</v>
      </c>
      <c r="O64" s="236">
        <v>0</v>
      </c>
      <c r="P64" s="236">
        <v>623277</v>
      </c>
      <c r="Q64" s="236">
        <v>800312.82</v>
      </c>
      <c r="R64" s="236">
        <v>644528</v>
      </c>
      <c r="S64" s="236">
        <f t="shared" si="22"/>
        <v>2068117.8199999998</v>
      </c>
      <c r="T64" s="236">
        <v>750000</v>
      </c>
      <c r="U64" s="236">
        <v>205925</v>
      </c>
      <c r="V64" s="236">
        <f t="shared" si="25"/>
        <v>955925</v>
      </c>
      <c r="W64" s="236"/>
      <c r="X64" s="236"/>
      <c r="Y64" s="236"/>
      <c r="Z64" s="236"/>
      <c r="AA64" s="236"/>
      <c r="AB64" s="236">
        <f t="shared" si="27"/>
        <v>955925</v>
      </c>
      <c r="AC64" s="236">
        <v>0</v>
      </c>
      <c r="AD64" s="236">
        <v>0</v>
      </c>
      <c r="AE64" s="236"/>
      <c r="AF64" s="217"/>
      <c r="AG64" s="236">
        <v>750000</v>
      </c>
      <c r="AH64" s="236">
        <v>750000</v>
      </c>
      <c r="AI64" s="236">
        <v>750000</v>
      </c>
      <c r="AJ64" s="236">
        <v>750000</v>
      </c>
      <c r="AK64" s="236">
        <v>750000</v>
      </c>
      <c r="AL64" s="236">
        <f t="shared" si="28"/>
        <v>3750000</v>
      </c>
      <c r="AM64" s="236">
        <v>0</v>
      </c>
      <c r="AN64" s="238">
        <f t="shared" si="26"/>
        <v>6774042.8200000003</v>
      </c>
      <c r="AO64" s="217"/>
      <c r="AP64" s="500" t="s">
        <v>607</v>
      </c>
      <c r="AQ64" s="443"/>
      <c r="AR64" s="243"/>
      <c r="AS64" s="443" t="s">
        <v>316</v>
      </c>
      <c r="AT64" s="247">
        <v>9500</v>
      </c>
    </row>
    <row r="65" spans="1:51" s="73" customFormat="1" ht="18" customHeight="1">
      <c r="A65" s="273">
        <v>60</v>
      </c>
      <c r="B65" s="7"/>
      <c r="C65" s="7" t="s">
        <v>47</v>
      </c>
      <c r="D65" s="7" t="s">
        <v>477</v>
      </c>
      <c r="E65" s="7"/>
      <c r="F65" s="86" t="s">
        <v>531</v>
      </c>
      <c r="G65" s="7"/>
      <c r="H65" s="7"/>
      <c r="I65" s="81"/>
      <c r="J65" s="81"/>
      <c r="K65" s="6"/>
      <c r="L65" s="6"/>
      <c r="M65" s="6"/>
      <c r="N65" s="6"/>
      <c r="O65" s="6"/>
      <c r="P65" s="6"/>
      <c r="Q65" s="6"/>
      <c r="R65" s="6"/>
      <c r="S65" s="6"/>
      <c r="T65" s="6">
        <v>0</v>
      </c>
      <c r="U65" s="6">
        <v>0</v>
      </c>
      <c r="V65" s="6">
        <v>0</v>
      </c>
      <c r="W65" s="6"/>
      <c r="X65" s="6"/>
      <c r="Y65" s="6"/>
      <c r="Z65" s="6"/>
      <c r="AA65" s="6"/>
      <c r="AB65" s="6">
        <f t="shared" si="27"/>
        <v>0</v>
      </c>
      <c r="AC65" s="6">
        <v>0</v>
      </c>
      <c r="AD65" s="6">
        <v>0</v>
      </c>
      <c r="AE65" s="6"/>
      <c r="AF65" s="215"/>
      <c r="AG65" s="6">
        <v>0</v>
      </c>
      <c r="AH65" s="6">
        <v>0</v>
      </c>
      <c r="AI65" s="6">
        <v>200000</v>
      </c>
      <c r="AJ65" s="6">
        <v>200000</v>
      </c>
      <c r="AK65" s="6">
        <v>550000</v>
      </c>
      <c r="AL65" s="6">
        <f t="shared" si="28"/>
        <v>950000</v>
      </c>
      <c r="AM65" s="6">
        <v>0</v>
      </c>
      <c r="AN65" s="83">
        <f t="shared" si="26"/>
        <v>950000</v>
      </c>
      <c r="AO65" s="215"/>
      <c r="AP65" s="490" t="s">
        <v>590</v>
      </c>
      <c r="AQ65" s="361"/>
      <c r="AR65" s="117"/>
      <c r="AS65" s="444"/>
      <c r="AT65" s="117"/>
      <c r="AY65" s="196"/>
    </row>
    <row r="66" spans="1:51" s="240" customFormat="1" ht="18" customHeight="1">
      <c r="A66" s="2">
        <v>61</v>
      </c>
      <c r="B66" s="233" t="s">
        <v>9</v>
      </c>
      <c r="C66" s="233" t="s">
        <v>218</v>
      </c>
      <c r="D66" s="233">
        <v>204053</v>
      </c>
      <c r="E66" s="233"/>
      <c r="F66" s="259" t="s">
        <v>87</v>
      </c>
      <c r="G66" s="233" t="s">
        <v>43</v>
      </c>
      <c r="H66" s="233" t="s">
        <v>205</v>
      </c>
      <c r="I66" s="235">
        <v>1990373</v>
      </c>
      <c r="J66" s="235">
        <v>79909</v>
      </c>
      <c r="K66" s="236">
        <v>208499</v>
      </c>
      <c r="L66" s="236">
        <v>3482379</v>
      </c>
      <c r="M66" s="236">
        <v>608014</v>
      </c>
      <c r="N66" s="236">
        <v>50814</v>
      </c>
      <c r="O66" s="236">
        <v>361087</v>
      </c>
      <c r="P66" s="236">
        <v>149075</v>
      </c>
      <c r="Q66" s="236">
        <v>6488</v>
      </c>
      <c r="R66" s="236">
        <v>0</v>
      </c>
      <c r="S66" s="236">
        <f t="shared" si="22"/>
        <v>6936638</v>
      </c>
      <c r="T66" s="236">
        <v>0</v>
      </c>
      <c r="U66" s="236">
        <v>5690477</v>
      </c>
      <c r="V66" s="236">
        <f t="shared" si="25"/>
        <v>5690477</v>
      </c>
      <c r="W66" s="236"/>
      <c r="X66" s="236"/>
      <c r="Y66" s="236"/>
      <c r="Z66" s="236"/>
      <c r="AA66" s="236"/>
      <c r="AB66" s="236">
        <f t="shared" si="27"/>
        <v>5690477</v>
      </c>
      <c r="AC66" s="236">
        <v>0</v>
      </c>
      <c r="AD66" s="236">
        <v>0</v>
      </c>
      <c r="AE66" s="236"/>
      <c r="AF66" s="217"/>
      <c r="AG66" s="236">
        <v>0</v>
      </c>
      <c r="AH66" s="236">
        <v>0</v>
      </c>
      <c r="AI66" s="236">
        <v>3000000</v>
      </c>
      <c r="AJ66" s="236">
        <v>0</v>
      </c>
      <c r="AK66" s="236">
        <v>3000000</v>
      </c>
      <c r="AL66" s="236">
        <f t="shared" ref="AL66:AL68" si="29">SUM(AG66:AK66)</f>
        <v>6000000</v>
      </c>
      <c r="AM66" s="236">
        <v>37250000</v>
      </c>
      <c r="AN66" s="238">
        <f t="shared" si="26"/>
        <v>55877115</v>
      </c>
      <c r="AO66" s="217"/>
      <c r="AP66" s="500" t="s">
        <v>608</v>
      </c>
      <c r="AQ66" s="443"/>
      <c r="AR66" s="247"/>
      <c r="AS66" s="447"/>
      <c r="AT66" s="247"/>
      <c r="AY66" s="261"/>
    </row>
    <row r="67" spans="1:51" s="5" customFormat="1" ht="18" customHeight="1">
      <c r="A67" s="2">
        <v>62</v>
      </c>
      <c r="B67" s="3" t="s">
        <v>219</v>
      </c>
      <c r="C67" s="3" t="s">
        <v>50</v>
      </c>
      <c r="D67" s="3">
        <v>205818</v>
      </c>
      <c r="E67" s="3"/>
      <c r="F67" s="53" t="s">
        <v>325</v>
      </c>
      <c r="G67" s="3">
        <v>3</v>
      </c>
      <c r="H67" s="3"/>
      <c r="I67" s="9"/>
      <c r="J67" s="9"/>
      <c r="K67" s="1"/>
      <c r="L67" s="1"/>
      <c r="M67" s="1"/>
      <c r="N67" s="1"/>
      <c r="O67" s="1"/>
      <c r="P67" s="1">
        <v>0</v>
      </c>
      <c r="Q67" s="1">
        <v>0</v>
      </c>
      <c r="R67" s="1">
        <v>0</v>
      </c>
      <c r="S67" s="1">
        <f t="shared" si="22"/>
        <v>0</v>
      </c>
      <c r="T67" s="1">
        <v>0</v>
      </c>
      <c r="U67" s="1">
        <v>150000</v>
      </c>
      <c r="V67" s="1">
        <f t="shared" si="25"/>
        <v>150000</v>
      </c>
      <c r="W67" s="1"/>
      <c r="X67" s="1"/>
      <c r="Y67" s="1"/>
      <c r="Z67" s="1"/>
      <c r="AA67" s="1"/>
      <c r="AB67" s="1">
        <f t="shared" si="27"/>
        <v>150000</v>
      </c>
      <c r="AC67" s="1">
        <v>0</v>
      </c>
      <c r="AD67" s="1">
        <v>0</v>
      </c>
      <c r="AE67" s="1"/>
      <c r="AF67" s="217"/>
      <c r="AG67" s="1">
        <v>150000</v>
      </c>
      <c r="AH67" s="1">
        <v>150000</v>
      </c>
      <c r="AI67" s="1">
        <v>150000</v>
      </c>
      <c r="AJ67" s="1">
        <v>150000</v>
      </c>
      <c r="AK67" s="1">
        <v>150000</v>
      </c>
      <c r="AL67" s="1">
        <f t="shared" si="29"/>
        <v>750000</v>
      </c>
      <c r="AM67" s="1">
        <v>0</v>
      </c>
      <c r="AN67" s="10">
        <f t="shared" si="26"/>
        <v>900000</v>
      </c>
      <c r="AO67" s="217"/>
      <c r="AP67" s="490" t="s">
        <v>609</v>
      </c>
      <c r="AQ67" s="314"/>
      <c r="AR67" s="71"/>
      <c r="AS67" s="366"/>
      <c r="AT67" s="71"/>
      <c r="AY67" s="195"/>
    </row>
    <row r="68" spans="1:51" s="240" customFormat="1" ht="18" customHeight="1">
      <c r="A68" s="2">
        <v>63</v>
      </c>
      <c r="B68" s="233" t="s">
        <v>219</v>
      </c>
      <c r="C68" s="233" t="s">
        <v>50</v>
      </c>
      <c r="D68" s="233"/>
      <c r="E68" s="233"/>
      <c r="F68" s="259" t="s">
        <v>326</v>
      </c>
      <c r="G68" s="233" t="s">
        <v>46</v>
      </c>
      <c r="H68" s="233"/>
      <c r="I68" s="235"/>
      <c r="J68" s="235"/>
      <c r="K68" s="236">
        <v>0</v>
      </c>
      <c r="L68" s="236">
        <v>0</v>
      </c>
      <c r="M68" s="236">
        <v>0</v>
      </c>
      <c r="N68" s="236">
        <v>0</v>
      </c>
      <c r="O68" s="236">
        <v>0</v>
      </c>
      <c r="P68" s="236">
        <v>0</v>
      </c>
      <c r="Q68" s="236">
        <v>0</v>
      </c>
      <c r="R68" s="236">
        <v>0</v>
      </c>
      <c r="S68" s="236">
        <f>SUM(I68:R68)</f>
        <v>0</v>
      </c>
      <c r="T68" s="236">
        <v>0</v>
      </c>
      <c r="U68" s="236">
        <v>0</v>
      </c>
      <c r="V68" s="236">
        <f t="shared" si="25"/>
        <v>0</v>
      </c>
      <c r="W68" s="236"/>
      <c r="X68" s="236"/>
      <c r="Y68" s="236"/>
      <c r="Z68" s="236"/>
      <c r="AA68" s="236"/>
      <c r="AB68" s="236">
        <f t="shared" si="27"/>
        <v>0</v>
      </c>
      <c r="AC68" s="236">
        <v>0</v>
      </c>
      <c r="AD68" s="236">
        <v>0</v>
      </c>
      <c r="AE68" s="236"/>
      <c r="AF68" s="217"/>
      <c r="AG68" s="236">
        <v>0</v>
      </c>
      <c r="AH68" s="236">
        <v>2250000</v>
      </c>
      <c r="AI68" s="236">
        <v>2250000</v>
      </c>
      <c r="AJ68" s="236">
        <v>0</v>
      </c>
      <c r="AK68" s="236">
        <v>0</v>
      </c>
      <c r="AL68" s="236">
        <f t="shared" si="29"/>
        <v>4500000</v>
      </c>
      <c r="AM68" s="236">
        <v>0</v>
      </c>
      <c r="AN68" s="238">
        <f t="shared" si="26"/>
        <v>4500000</v>
      </c>
      <c r="AO68" s="217"/>
      <c r="AP68" s="499" t="s">
        <v>591</v>
      </c>
      <c r="AQ68" s="443"/>
      <c r="AR68" s="243"/>
      <c r="AS68" s="437"/>
      <c r="AT68" s="247"/>
      <c r="AY68" s="262"/>
    </row>
    <row r="69" spans="1:51" ht="18" customHeight="1">
      <c r="A69" s="273">
        <v>64</v>
      </c>
      <c r="B69" s="3"/>
      <c r="C69" s="17"/>
      <c r="D69" s="7"/>
      <c r="E69" s="7"/>
      <c r="F69" s="282" t="s">
        <v>293</v>
      </c>
      <c r="G69" s="61"/>
      <c r="H69" s="61"/>
      <c r="I69" s="63">
        <f t="shared" ref="I69:AD69" si="30">SUM(I38:I68)</f>
        <v>14839083</v>
      </c>
      <c r="J69" s="63">
        <f t="shared" si="30"/>
        <v>5077305</v>
      </c>
      <c r="K69" s="63">
        <f t="shared" si="30"/>
        <v>11054730</v>
      </c>
      <c r="L69" s="63">
        <f t="shared" si="30"/>
        <v>13864706</v>
      </c>
      <c r="M69" s="63">
        <f t="shared" si="30"/>
        <v>8652405</v>
      </c>
      <c r="N69" s="63">
        <f t="shared" si="30"/>
        <v>3515063</v>
      </c>
      <c r="O69" s="63">
        <f t="shared" si="30"/>
        <v>2362067.25</v>
      </c>
      <c r="P69" s="63">
        <f t="shared" si="30"/>
        <v>2576277.15</v>
      </c>
      <c r="Q69" s="63">
        <f t="shared" si="30"/>
        <v>2259840.1800000002</v>
      </c>
      <c r="R69" s="63">
        <f t="shared" si="30"/>
        <v>2575620.5</v>
      </c>
      <c r="S69" s="63">
        <f t="shared" si="30"/>
        <v>63680391.079999998</v>
      </c>
      <c r="T69" s="63">
        <f t="shared" si="30"/>
        <v>25190000</v>
      </c>
      <c r="U69" s="63">
        <f t="shared" si="30"/>
        <v>27093130</v>
      </c>
      <c r="V69" s="63">
        <f t="shared" si="30"/>
        <v>52283130</v>
      </c>
      <c r="W69" s="63">
        <f t="shared" si="30"/>
        <v>0</v>
      </c>
      <c r="X69" s="63">
        <f t="shared" si="30"/>
        <v>0</v>
      </c>
      <c r="Y69" s="63">
        <f t="shared" si="30"/>
        <v>0</v>
      </c>
      <c r="Z69" s="63">
        <f t="shared" si="30"/>
        <v>0</v>
      </c>
      <c r="AA69" s="63">
        <f t="shared" si="30"/>
        <v>0</v>
      </c>
      <c r="AB69" s="89">
        <f t="shared" si="30"/>
        <v>52320152</v>
      </c>
      <c r="AC69" s="63">
        <f t="shared" si="30"/>
        <v>0</v>
      </c>
      <c r="AD69" s="63">
        <f t="shared" si="30"/>
        <v>0</v>
      </c>
      <c r="AE69" s="63"/>
      <c r="AF69" s="250"/>
      <c r="AG69" s="63">
        <f t="shared" ref="AG69:AN69" si="31">SUM(AG38:AG68)</f>
        <v>33299364</v>
      </c>
      <c r="AH69" s="63">
        <f t="shared" si="31"/>
        <v>18256746</v>
      </c>
      <c r="AI69" s="63">
        <f t="shared" si="31"/>
        <v>35784754</v>
      </c>
      <c r="AJ69" s="63">
        <f t="shared" si="31"/>
        <v>23458000</v>
      </c>
      <c r="AK69" s="63">
        <f t="shared" si="31"/>
        <v>26331868</v>
      </c>
      <c r="AL69" s="63">
        <f t="shared" si="31"/>
        <v>137130732</v>
      </c>
      <c r="AM69" s="65">
        <f t="shared" si="31"/>
        <v>320021000</v>
      </c>
      <c r="AN69" s="65">
        <f t="shared" si="31"/>
        <v>506911407.07999998</v>
      </c>
      <c r="AO69" s="250"/>
      <c r="AP69" s="498"/>
      <c r="AQ69" s="469"/>
      <c r="AR69" s="117"/>
      <c r="AS69" s="469"/>
      <c r="AT69" s="117"/>
      <c r="AY69" s="197"/>
    </row>
    <row r="70" spans="1:51" ht="18" customHeight="1">
      <c r="A70" s="2">
        <v>65</v>
      </c>
      <c r="B70" s="222"/>
      <c r="C70" s="69"/>
      <c r="D70" s="3"/>
      <c r="E70" s="3"/>
      <c r="F70" s="78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7"/>
      <c r="AG70" s="12"/>
      <c r="AH70" s="12"/>
      <c r="AI70" s="12"/>
      <c r="AJ70" s="12"/>
      <c r="AK70" s="12"/>
      <c r="AL70" s="12"/>
      <c r="AM70" s="12"/>
      <c r="AN70" s="1"/>
      <c r="AO70" s="217"/>
      <c r="AP70" s="498"/>
      <c r="AQ70" s="420"/>
      <c r="AR70" s="71"/>
      <c r="AS70" s="420"/>
      <c r="AT70" s="71"/>
      <c r="AY70" s="197"/>
    </row>
    <row r="71" spans="1:51" ht="18" customHeight="1">
      <c r="A71" s="2">
        <v>66</v>
      </c>
      <c r="B71" s="222"/>
      <c r="C71" s="3"/>
      <c r="D71" s="76"/>
      <c r="E71" s="77"/>
      <c r="F71" s="274" t="s">
        <v>49</v>
      </c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7"/>
      <c r="AG71" s="1"/>
      <c r="AH71" s="1"/>
      <c r="AI71" s="1"/>
      <c r="AJ71" s="1"/>
      <c r="AK71" s="1"/>
      <c r="AL71" s="1"/>
      <c r="AM71" s="1"/>
      <c r="AN71" s="1"/>
      <c r="AO71" s="217"/>
      <c r="AP71" s="498"/>
      <c r="AQ71" s="366"/>
      <c r="AR71" s="69"/>
      <c r="AS71" s="366"/>
      <c r="AT71" s="71"/>
      <c r="AY71" s="197"/>
    </row>
    <row r="72" spans="1:51" s="240" customFormat="1" ht="18" customHeight="1">
      <c r="A72" s="2">
        <v>67</v>
      </c>
      <c r="B72" s="233" t="s">
        <v>23</v>
      </c>
      <c r="C72" s="233" t="s">
        <v>50</v>
      </c>
      <c r="D72" s="233">
        <v>207614</v>
      </c>
      <c r="E72" s="233"/>
      <c r="F72" s="259" t="s">
        <v>331</v>
      </c>
      <c r="G72" s="233">
        <v>3</v>
      </c>
      <c r="H72" s="233"/>
      <c r="I72" s="235"/>
      <c r="J72" s="235"/>
      <c r="K72" s="236"/>
      <c r="L72" s="236"/>
      <c r="M72" s="236"/>
      <c r="N72" s="236"/>
      <c r="O72" s="236"/>
      <c r="P72" s="236">
        <v>0</v>
      </c>
      <c r="Q72" s="236">
        <v>0</v>
      </c>
      <c r="R72" s="236">
        <v>3497</v>
      </c>
      <c r="S72" s="236">
        <f t="shared" ref="S72:S105" si="32">SUM(I72:R72)</f>
        <v>3497</v>
      </c>
      <c r="T72" s="236">
        <v>0</v>
      </c>
      <c r="U72" s="236">
        <v>196320</v>
      </c>
      <c r="V72" s="236">
        <f t="shared" ref="V72:V105" si="33">T72+U72</f>
        <v>196320</v>
      </c>
      <c r="W72" s="236"/>
      <c r="X72" s="236"/>
      <c r="Y72" s="236"/>
      <c r="Z72" s="236"/>
      <c r="AA72" s="236"/>
      <c r="AB72" s="236">
        <f>SUM(V72:AA72)</f>
        <v>196320</v>
      </c>
      <c r="AC72" s="236">
        <v>0</v>
      </c>
      <c r="AD72" s="236">
        <v>0</v>
      </c>
      <c r="AE72" s="236"/>
      <c r="AF72" s="217"/>
      <c r="AG72" s="236">
        <v>0</v>
      </c>
      <c r="AH72" s="236">
        <v>0</v>
      </c>
      <c r="AI72" s="236">
        <v>3750000</v>
      </c>
      <c r="AJ72" s="236">
        <v>0</v>
      </c>
      <c r="AK72" s="236">
        <v>0</v>
      </c>
      <c r="AL72" s="236">
        <f t="shared" ref="AL72:AL87" si="34">SUM(AG72:AK72)</f>
        <v>3750000</v>
      </c>
      <c r="AM72" s="236">
        <v>0</v>
      </c>
      <c r="AN72" s="238">
        <f t="shared" ref="AN72:AN104" si="35">+S72+AB72+AL72+AM72</f>
        <v>3949817</v>
      </c>
      <c r="AO72" s="217"/>
      <c r="AP72" s="500" t="s">
        <v>610</v>
      </c>
      <c r="AQ72" s="478"/>
      <c r="AR72" s="247"/>
      <c r="AS72" s="443"/>
      <c r="AT72" s="247"/>
      <c r="AY72" s="262"/>
    </row>
    <row r="73" spans="1:51" s="5" customFormat="1" ht="18" customHeight="1">
      <c r="A73" s="273">
        <v>68</v>
      </c>
      <c r="B73" s="3" t="s">
        <v>22</v>
      </c>
      <c r="C73" s="3" t="s">
        <v>50</v>
      </c>
      <c r="D73" s="3"/>
      <c r="E73" s="3"/>
      <c r="F73" s="4" t="s">
        <v>380</v>
      </c>
      <c r="G73" s="3">
        <v>5</v>
      </c>
      <c r="H73" s="3"/>
      <c r="I73" s="9"/>
      <c r="J73" s="9"/>
      <c r="K73" s="1"/>
      <c r="L73" s="1"/>
      <c r="M73" s="1"/>
      <c r="N73" s="1"/>
      <c r="O73" s="1"/>
      <c r="P73" s="1"/>
      <c r="Q73" s="1">
        <v>0</v>
      </c>
      <c r="R73" s="1">
        <v>0</v>
      </c>
      <c r="S73" s="1">
        <f t="shared" si="32"/>
        <v>0</v>
      </c>
      <c r="T73" s="1">
        <v>0</v>
      </c>
      <c r="U73" s="1">
        <v>0</v>
      </c>
      <c r="V73" s="1">
        <f t="shared" si="33"/>
        <v>0</v>
      </c>
      <c r="W73" s="1"/>
      <c r="X73" s="1"/>
      <c r="Y73" s="1"/>
      <c r="Z73" s="1"/>
      <c r="AA73" s="1"/>
      <c r="AB73" s="1">
        <f t="shared" ref="AB73:AB83" si="36">SUM(V73:AA73)</f>
        <v>0</v>
      </c>
      <c r="AC73" s="1">
        <v>0</v>
      </c>
      <c r="AD73" s="1">
        <v>0</v>
      </c>
      <c r="AE73" s="1"/>
      <c r="AF73" s="217"/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f t="shared" si="34"/>
        <v>0</v>
      </c>
      <c r="AM73" s="1">
        <v>3450000</v>
      </c>
      <c r="AN73" s="10">
        <f t="shared" si="35"/>
        <v>3450000</v>
      </c>
      <c r="AO73" s="217"/>
      <c r="AP73" s="490" t="s">
        <v>611</v>
      </c>
      <c r="AQ73" s="131"/>
      <c r="AR73" s="71"/>
      <c r="AS73" s="410"/>
      <c r="AT73" s="71"/>
      <c r="AY73" s="195"/>
    </row>
    <row r="74" spans="1:51" s="255" customFormat="1" ht="18" customHeight="1">
      <c r="A74" s="2">
        <v>69</v>
      </c>
      <c r="B74" s="254" t="s">
        <v>23</v>
      </c>
      <c r="C74" s="254" t="s">
        <v>50</v>
      </c>
      <c r="D74" s="254">
        <v>207334</v>
      </c>
      <c r="E74" s="254"/>
      <c r="F74" s="257" t="s">
        <v>381</v>
      </c>
      <c r="G74" s="254">
        <v>5</v>
      </c>
      <c r="H74" s="254"/>
      <c r="I74" s="227"/>
      <c r="J74" s="227"/>
      <c r="K74" s="228"/>
      <c r="L74" s="228"/>
      <c r="M74" s="228"/>
      <c r="N74" s="228"/>
      <c r="O74" s="228"/>
      <c r="P74" s="228"/>
      <c r="Q74" s="228">
        <v>0</v>
      </c>
      <c r="R74" s="228">
        <v>0</v>
      </c>
      <c r="S74" s="228">
        <f t="shared" si="32"/>
        <v>0</v>
      </c>
      <c r="T74" s="228">
        <v>425000</v>
      </c>
      <c r="U74" s="228">
        <v>-425000</v>
      </c>
      <c r="V74" s="228">
        <f t="shared" si="33"/>
        <v>0</v>
      </c>
      <c r="W74" s="228"/>
      <c r="X74" s="228"/>
      <c r="Y74" s="228"/>
      <c r="Z74" s="228"/>
      <c r="AA74" s="228"/>
      <c r="AB74" s="228">
        <f t="shared" si="36"/>
        <v>0</v>
      </c>
      <c r="AC74" s="228">
        <v>0</v>
      </c>
      <c r="AD74" s="228">
        <v>0</v>
      </c>
      <c r="AE74" s="228"/>
      <c r="AF74" s="215"/>
      <c r="AG74" s="228">
        <v>450000</v>
      </c>
      <c r="AH74" s="228">
        <v>250000</v>
      </c>
      <c r="AI74" s="228">
        <v>4950000</v>
      </c>
      <c r="AJ74" s="228">
        <v>0</v>
      </c>
      <c r="AK74" s="228">
        <v>0</v>
      </c>
      <c r="AL74" s="228">
        <f>SUM(AG74:AK74)</f>
        <v>5650000</v>
      </c>
      <c r="AM74" s="228">
        <v>0</v>
      </c>
      <c r="AN74" s="231">
        <f t="shared" si="35"/>
        <v>5650000</v>
      </c>
      <c r="AO74" s="215"/>
      <c r="AP74" s="499" t="s">
        <v>612</v>
      </c>
      <c r="AQ74" s="452"/>
      <c r="AR74" s="445"/>
      <c r="AS74" s="448"/>
      <c r="AT74" s="445"/>
      <c r="AY74" s="261"/>
    </row>
    <row r="75" spans="1:51" s="5" customFormat="1" ht="18" customHeight="1">
      <c r="A75" s="2">
        <v>70</v>
      </c>
      <c r="B75" s="3" t="s">
        <v>17</v>
      </c>
      <c r="C75" s="3" t="s">
        <v>50</v>
      </c>
      <c r="D75" s="3"/>
      <c r="E75" s="3"/>
      <c r="F75" s="4" t="s">
        <v>382</v>
      </c>
      <c r="G75" s="3">
        <v>5</v>
      </c>
      <c r="H75" s="3"/>
      <c r="I75" s="9"/>
      <c r="J75" s="9"/>
      <c r="K75" s="1"/>
      <c r="L75" s="1"/>
      <c r="M75" s="1"/>
      <c r="N75" s="1"/>
      <c r="O75" s="1"/>
      <c r="P75" s="1"/>
      <c r="Q75" s="1">
        <v>0</v>
      </c>
      <c r="R75" s="1">
        <v>0</v>
      </c>
      <c r="S75" s="1">
        <f t="shared" si="32"/>
        <v>0</v>
      </c>
      <c r="T75" s="1">
        <v>0</v>
      </c>
      <c r="U75" s="1">
        <v>0</v>
      </c>
      <c r="V75" s="1">
        <f t="shared" si="33"/>
        <v>0</v>
      </c>
      <c r="W75" s="1"/>
      <c r="X75" s="1"/>
      <c r="Y75" s="1"/>
      <c r="Z75" s="1"/>
      <c r="AA75" s="1"/>
      <c r="AB75" s="1">
        <f t="shared" si="36"/>
        <v>0</v>
      </c>
      <c r="AC75" s="1">
        <v>0</v>
      </c>
      <c r="AD75" s="1">
        <v>0</v>
      </c>
      <c r="AE75" s="1"/>
      <c r="AF75" s="217"/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f t="shared" si="34"/>
        <v>0</v>
      </c>
      <c r="AM75" s="1">
        <v>8400000</v>
      </c>
      <c r="AN75" s="10">
        <f t="shared" si="35"/>
        <v>8400000</v>
      </c>
      <c r="AO75" s="217"/>
      <c r="AP75" s="501" t="s">
        <v>613</v>
      </c>
      <c r="AQ75" s="131"/>
      <c r="AR75" s="71"/>
      <c r="AS75" s="410"/>
      <c r="AT75" s="71"/>
      <c r="AY75" s="195"/>
    </row>
    <row r="76" spans="1:51" s="255" customFormat="1" ht="18" customHeight="1">
      <c r="A76" s="2">
        <v>71</v>
      </c>
      <c r="B76" s="254"/>
      <c r="C76" s="254" t="s">
        <v>50</v>
      </c>
      <c r="D76" s="254" t="s">
        <v>31</v>
      </c>
      <c r="E76" s="254"/>
      <c r="F76" s="257" t="s">
        <v>498</v>
      </c>
      <c r="G76" s="254"/>
      <c r="H76" s="254"/>
      <c r="I76" s="227"/>
      <c r="J76" s="227"/>
      <c r="K76" s="228"/>
      <c r="L76" s="228"/>
      <c r="M76" s="228"/>
      <c r="N76" s="228"/>
      <c r="O76" s="228"/>
      <c r="P76" s="228"/>
      <c r="Q76" s="228"/>
      <c r="R76" s="228">
        <v>0</v>
      </c>
      <c r="S76" s="228">
        <f t="shared" si="32"/>
        <v>0</v>
      </c>
      <c r="T76" s="228">
        <v>0</v>
      </c>
      <c r="U76" s="228">
        <v>0</v>
      </c>
      <c r="V76" s="228">
        <f t="shared" si="33"/>
        <v>0</v>
      </c>
      <c r="W76" s="228"/>
      <c r="X76" s="228"/>
      <c r="Y76" s="228"/>
      <c r="Z76" s="228"/>
      <c r="AA76" s="228"/>
      <c r="AB76" s="228">
        <f t="shared" si="36"/>
        <v>0</v>
      </c>
      <c r="AC76" s="228">
        <v>0</v>
      </c>
      <c r="AD76" s="228">
        <v>0</v>
      </c>
      <c r="AE76" s="228"/>
      <c r="AF76" s="215"/>
      <c r="AG76" s="228">
        <v>0</v>
      </c>
      <c r="AH76" s="228">
        <v>0</v>
      </c>
      <c r="AI76" s="228">
        <v>0</v>
      </c>
      <c r="AJ76" s="228">
        <v>0</v>
      </c>
      <c r="AK76" s="228">
        <v>0</v>
      </c>
      <c r="AL76" s="228">
        <f>SUM(AG76:AK76)</f>
        <v>0</v>
      </c>
      <c r="AM76" s="228">
        <v>21970000</v>
      </c>
      <c r="AN76" s="231">
        <f t="shared" si="35"/>
        <v>21970000</v>
      </c>
      <c r="AO76" s="215"/>
      <c r="AP76" s="505" t="s">
        <v>614</v>
      </c>
      <c r="AQ76" s="442"/>
      <c r="AR76" s="268"/>
      <c r="AS76" s="449"/>
      <c r="AT76" s="445"/>
      <c r="AY76" s="261"/>
    </row>
    <row r="77" spans="1:51" s="73" customFormat="1" ht="18" customHeight="1">
      <c r="A77" s="273">
        <v>72</v>
      </c>
      <c r="B77" s="7"/>
      <c r="C77" s="7" t="s">
        <v>50</v>
      </c>
      <c r="D77" s="7" t="s">
        <v>31</v>
      </c>
      <c r="E77" s="7"/>
      <c r="F77" s="75" t="s">
        <v>514</v>
      </c>
      <c r="G77" s="7"/>
      <c r="H77" s="7"/>
      <c r="I77" s="81"/>
      <c r="J77" s="81"/>
      <c r="K77" s="6"/>
      <c r="L77" s="6"/>
      <c r="M77" s="6"/>
      <c r="N77" s="6"/>
      <c r="O77" s="6"/>
      <c r="P77" s="6"/>
      <c r="Q77" s="6"/>
      <c r="R77" s="6">
        <v>0</v>
      </c>
      <c r="S77" s="6">
        <f>SUM(I77:R77)</f>
        <v>0</v>
      </c>
      <c r="T77" s="515">
        <v>1170240</v>
      </c>
      <c r="U77" s="515">
        <v>0</v>
      </c>
      <c r="V77" s="515">
        <f>T77+U77</f>
        <v>1170240</v>
      </c>
      <c r="W77" s="6"/>
      <c r="X77" s="6"/>
      <c r="Y77" s="6"/>
      <c r="Z77" s="6"/>
      <c r="AA77" s="6"/>
      <c r="AB77" s="6">
        <f>SUM(V77:AA77)</f>
        <v>1170240</v>
      </c>
      <c r="AC77" s="6">
        <v>0</v>
      </c>
      <c r="AD77" s="6">
        <v>0</v>
      </c>
      <c r="AE77" s="6"/>
      <c r="AF77" s="215"/>
      <c r="AG77" s="6">
        <v>1250000</v>
      </c>
      <c r="AH77" s="6">
        <v>0</v>
      </c>
      <c r="AI77" s="6">
        <v>0</v>
      </c>
      <c r="AJ77" s="6">
        <v>0</v>
      </c>
      <c r="AK77" s="6">
        <v>0</v>
      </c>
      <c r="AL77" s="6">
        <f>SUM(AG77:AK77)</f>
        <v>1250000</v>
      </c>
      <c r="AM77" s="6">
        <v>0</v>
      </c>
      <c r="AN77" s="83">
        <f t="shared" si="35"/>
        <v>2420240</v>
      </c>
      <c r="AO77" s="215"/>
      <c r="AP77" s="501" t="s">
        <v>615</v>
      </c>
      <c r="AQ77" s="361"/>
      <c r="AR77" s="284"/>
      <c r="AS77" s="401"/>
      <c r="AT77" s="117"/>
      <c r="AY77" s="196"/>
    </row>
    <row r="78" spans="1:51" s="255" customFormat="1" ht="18" customHeight="1">
      <c r="A78" s="2">
        <v>73</v>
      </c>
      <c r="B78" s="254" t="s">
        <v>12</v>
      </c>
      <c r="C78" s="254" t="s">
        <v>50</v>
      </c>
      <c r="D78" s="254">
        <v>207448</v>
      </c>
      <c r="E78" s="254"/>
      <c r="F78" s="260" t="s">
        <v>333</v>
      </c>
      <c r="G78" s="254">
        <v>1</v>
      </c>
      <c r="H78" s="254"/>
      <c r="I78" s="227"/>
      <c r="J78" s="227"/>
      <c r="K78" s="228"/>
      <c r="L78" s="228"/>
      <c r="M78" s="228"/>
      <c r="N78" s="228"/>
      <c r="O78" s="228"/>
      <c r="P78" s="228">
        <v>0</v>
      </c>
      <c r="Q78" s="228">
        <v>88510</v>
      </c>
      <c r="R78" s="228">
        <v>172788</v>
      </c>
      <c r="S78" s="228">
        <f t="shared" si="32"/>
        <v>261298</v>
      </c>
      <c r="T78" s="228">
        <v>100000</v>
      </c>
      <c r="U78" s="228">
        <v>88702</v>
      </c>
      <c r="V78" s="228">
        <f t="shared" si="33"/>
        <v>188702</v>
      </c>
      <c r="W78" s="228"/>
      <c r="X78" s="228"/>
      <c r="Y78" s="228"/>
      <c r="Z78" s="228"/>
      <c r="AA78" s="228"/>
      <c r="AB78" s="228">
        <f t="shared" si="36"/>
        <v>188702</v>
      </c>
      <c r="AC78" s="228">
        <v>0</v>
      </c>
      <c r="AD78" s="228">
        <v>0</v>
      </c>
      <c r="AE78" s="228"/>
      <c r="AF78" s="215"/>
      <c r="AG78" s="228">
        <v>100000</v>
      </c>
      <c r="AH78" s="228">
        <v>50000</v>
      </c>
      <c r="AI78" s="228">
        <v>50000</v>
      </c>
      <c r="AJ78" s="228">
        <v>25000</v>
      </c>
      <c r="AK78" s="228">
        <v>25000</v>
      </c>
      <c r="AL78" s="228">
        <f t="shared" si="34"/>
        <v>250000</v>
      </c>
      <c r="AM78" s="228">
        <v>100000</v>
      </c>
      <c r="AN78" s="231">
        <f t="shared" si="35"/>
        <v>800000</v>
      </c>
      <c r="AO78" s="215"/>
      <c r="AP78" s="500" t="s">
        <v>616</v>
      </c>
      <c r="AQ78" s="479"/>
      <c r="AR78" s="445"/>
      <c r="AS78" s="442"/>
      <c r="AT78" s="445"/>
    </row>
    <row r="79" spans="1:51" s="73" customFormat="1" ht="18" customHeight="1">
      <c r="A79" s="2">
        <v>74</v>
      </c>
      <c r="B79" s="7"/>
      <c r="C79" s="7" t="s">
        <v>50</v>
      </c>
      <c r="D79" s="7">
        <v>207307</v>
      </c>
      <c r="E79" s="7"/>
      <c r="F79" s="86" t="s">
        <v>681</v>
      </c>
      <c r="G79" s="7"/>
      <c r="H79" s="7"/>
      <c r="I79" s="81"/>
      <c r="J79" s="8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15"/>
      <c r="AG79" s="6"/>
      <c r="AH79" s="6"/>
      <c r="AI79" s="6"/>
      <c r="AJ79" s="6"/>
      <c r="AK79" s="6"/>
      <c r="AL79" s="6">
        <f t="shared" si="34"/>
        <v>0</v>
      </c>
      <c r="AM79" s="6">
        <v>2250000</v>
      </c>
      <c r="AN79" s="83"/>
      <c r="AO79" s="215"/>
      <c r="AP79" s="503" t="s">
        <v>617</v>
      </c>
      <c r="AQ79" s="480"/>
      <c r="AR79" s="117"/>
      <c r="AS79" s="361"/>
      <c r="AT79" s="117"/>
    </row>
    <row r="80" spans="1:51" s="240" customFormat="1" ht="18" customHeight="1">
      <c r="A80" s="273">
        <v>75</v>
      </c>
      <c r="B80" s="233" t="s">
        <v>11</v>
      </c>
      <c r="C80" s="233" t="s">
        <v>50</v>
      </c>
      <c r="D80" s="233"/>
      <c r="E80" s="233"/>
      <c r="F80" s="234" t="s">
        <v>120</v>
      </c>
      <c r="G80" s="233">
        <v>5</v>
      </c>
      <c r="H80" s="233" t="s">
        <v>206</v>
      </c>
      <c r="I80" s="235">
        <v>0</v>
      </c>
      <c r="J80" s="235"/>
      <c r="K80" s="236">
        <v>0</v>
      </c>
      <c r="L80" s="236">
        <v>0</v>
      </c>
      <c r="M80" s="236">
        <v>0</v>
      </c>
      <c r="N80" s="236">
        <v>0</v>
      </c>
      <c r="O80" s="236">
        <v>0</v>
      </c>
      <c r="P80" s="236">
        <v>0</v>
      </c>
      <c r="Q80" s="236">
        <v>0</v>
      </c>
      <c r="R80" s="236">
        <v>0</v>
      </c>
      <c r="S80" s="236">
        <f t="shared" si="32"/>
        <v>0</v>
      </c>
      <c r="T80" s="236">
        <v>0</v>
      </c>
      <c r="U80" s="236">
        <v>0</v>
      </c>
      <c r="V80" s="236">
        <f t="shared" si="33"/>
        <v>0</v>
      </c>
      <c r="W80" s="236"/>
      <c r="X80" s="236"/>
      <c r="Y80" s="236"/>
      <c r="Z80" s="236"/>
      <c r="AA80" s="236"/>
      <c r="AB80" s="236">
        <f t="shared" si="36"/>
        <v>0</v>
      </c>
      <c r="AC80" s="236">
        <v>0</v>
      </c>
      <c r="AD80" s="236">
        <v>0</v>
      </c>
      <c r="AE80" s="236"/>
      <c r="AF80" s="217"/>
      <c r="AG80" s="236">
        <v>0</v>
      </c>
      <c r="AH80" s="236">
        <v>0</v>
      </c>
      <c r="AI80" s="236">
        <v>400000</v>
      </c>
      <c r="AJ80" s="236">
        <v>0</v>
      </c>
      <c r="AK80" s="236">
        <v>6000000</v>
      </c>
      <c r="AL80" s="236">
        <f>SUM(AG80:AK80)</f>
        <v>6400000</v>
      </c>
      <c r="AM80" s="236">
        <v>0</v>
      </c>
      <c r="AN80" s="238">
        <f t="shared" si="35"/>
        <v>6400000</v>
      </c>
      <c r="AO80" s="217"/>
      <c r="AP80" s="500" t="s">
        <v>618</v>
      </c>
      <c r="AQ80" s="443"/>
      <c r="AR80" s="247"/>
      <c r="AS80" s="443"/>
      <c r="AT80" s="247"/>
    </row>
    <row r="81" spans="1:46" s="5" customFormat="1" ht="18" customHeight="1">
      <c r="A81" s="2">
        <v>76</v>
      </c>
      <c r="B81" s="3" t="s">
        <v>181</v>
      </c>
      <c r="C81" s="3" t="s">
        <v>50</v>
      </c>
      <c r="D81" s="3">
        <v>207606</v>
      </c>
      <c r="E81" s="3"/>
      <c r="F81" s="56" t="s">
        <v>297</v>
      </c>
      <c r="G81" s="3">
        <v>3</v>
      </c>
      <c r="H81" s="2"/>
      <c r="I81" s="9"/>
      <c r="J81" s="9"/>
      <c r="K81" s="1"/>
      <c r="L81" s="1"/>
      <c r="M81" s="1"/>
      <c r="N81" s="1"/>
      <c r="O81" s="1">
        <v>0</v>
      </c>
      <c r="P81" s="1">
        <v>0</v>
      </c>
      <c r="Q81" s="1">
        <v>0</v>
      </c>
      <c r="R81" s="1">
        <v>0</v>
      </c>
      <c r="S81" s="1">
        <f t="shared" si="32"/>
        <v>0</v>
      </c>
      <c r="T81" s="1">
        <v>0</v>
      </c>
      <c r="U81" s="1">
        <v>0</v>
      </c>
      <c r="V81" s="1">
        <f t="shared" si="33"/>
        <v>0</v>
      </c>
      <c r="W81" s="1"/>
      <c r="X81" s="1"/>
      <c r="Y81" s="1"/>
      <c r="Z81" s="1"/>
      <c r="AA81" s="51"/>
      <c r="AB81" s="1">
        <f t="shared" si="36"/>
        <v>0</v>
      </c>
      <c r="AC81" s="1">
        <v>0</v>
      </c>
      <c r="AD81" s="1">
        <v>0</v>
      </c>
      <c r="AE81" s="1"/>
      <c r="AF81" s="217"/>
      <c r="AG81" s="1">
        <v>200000</v>
      </c>
      <c r="AH81" s="1">
        <v>1075000</v>
      </c>
      <c r="AI81" s="1">
        <v>0</v>
      </c>
      <c r="AJ81" s="1">
        <v>0</v>
      </c>
      <c r="AK81" s="1">
        <v>0</v>
      </c>
      <c r="AL81" s="1">
        <f t="shared" si="34"/>
        <v>1275000</v>
      </c>
      <c r="AM81" s="1">
        <v>0</v>
      </c>
      <c r="AN81" s="10">
        <f t="shared" si="35"/>
        <v>1275000</v>
      </c>
      <c r="AO81" s="217"/>
      <c r="AP81" s="474" t="s">
        <v>619</v>
      </c>
      <c r="AQ81" s="366"/>
      <c r="AR81" s="69"/>
      <c r="AS81" s="350"/>
      <c r="AT81" s="71"/>
    </row>
    <row r="82" spans="1:46" s="240" customFormat="1" ht="18" customHeight="1">
      <c r="A82" s="2">
        <v>77</v>
      </c>
      <c r="B82" s="233" t="s">
        <v>12</v>
      </c>
      <c r="C82" s="233" t="s">
        <v>50</v>
      </c>
      <c r="D82" s="233">
        <v>207416</v>
      </c>
      <c r="E82" s="233"/>
      <c r="F82" s="234" t="s">
        <v>210</v>
      </c>
      <c r="G82" s="233">
        <v>3</v>
      </c>
      <c r="H82" s="233"/>
      <c r="I82" s="235">
        <v>509542</v>
      </c>
      <c r="J82" s="235">
        <v>354823</v>
      </c>
      <c r="K82" s="236">
        <v>13105</v>
      </c>
      <c r="L82" s="236">
        <v>368506</v>
      </c>
      <c r="M82" s="236">
        <v>340282</v>
      </c>
      <c r="N82" s="236">
        <v>334484</v>
      </c>
      <c r="O82" s="236">
        <v>213047</v>
      </c>
      <c r="P82" s="236">
        <v>326053</v>
      </c>
      <c r="Q82" s="236">
        <v>54111</v>
      </c>
      <c r="R82" s="236">
        <v>6230</v>
      </c>
      <c r="S82" s="236">
        <f t="shared" si="32"/>
        <v>2520183</v>
      </c>
      <c r="T82" s="236">
        <v>0</v>
      </c>
      <c r="U82" s="236">
        <v>147078</v>
      </c>
      <c r="V82" s="236">
        <f t="shared" si="33"/>
        <v>147078</v>
      </c>
      <c r="W82" s="236"/>
      <c r="X82" s="236"/>
      <c r="Y82" s="236"/>
      <c r="Z82" s="236"/>
      <c r="AA82" s="239"/>
      <c r="AB82" s="236">
        <f t="shared" si="36"/>
        <v>147078</v>
      </c>
      <c r="AC82" s="236">
        <v>0</v>
      </c>
      <c r="AD82" s="236">
        <v>0</v>
      </c>
      <c r="AE82" s="236"/>
      <c r="AF82" s="217"/>
      <c r="AG82" s="236">
        <v>100000</v>
      </c>
      <c r="AH82" s="236">
        <v>0</v>
      </c>
      <c r="AI82" s="236">
        <v>0</v>
      </c>
      <c r="AJ82" s="236">
        <v>0</v>
      </c>
      <c r="AK82" s="236">
        <v>0</v>
      </c>
      <c r="AL82" s="236">
        <f t="shared" si="34"/>
        <v>100000</v>
      </c>
      <c r="AM82" s="236">
        <v>0</v>
      </c>
      <c r="AN82" s="238">
        <f t="shared" si="35"/>
        <v>2767261</v>
      </c>
      <c r="AO82" s="217"/>
      <c r="AP82" s="472" t="s">
        <v>620</v>
      </c>
      <c r="AQ82" s="443"/>
      <c r="AR82" s="243"/>
      <c r="AS82" s="443"/>
      <c r="AT82" s="247"/>
    </row>
    <row r="83" spans="1:46" s="5" customFormat="1" ht="18" customHeight="1">
      <c r="A83" s="2">
        <v>78</v>
      </c>
      <c r="B83" s="3" t="s">
        <v>12</v>
      </c>
      <c r="C83" s="3" t="s">
        <v>50</v>
      </c>
      <c r="D83" s="3">
        <v>207429</v>
      </c>
      <c r="E83" s="3"/>
      <c r="F83" s="78" t="s">
        <v>108</v>
      </c>
      <c r="G83" s="3">
        <v>3</v>
      </c>
      <c r="H83" s="3"/>
      <c r="I83" s="9">
        <v>314042</v>
      </c>
      <c r="J83" s="9">
        <v>174091</v>
      </c>
      <c r="K83" s="1">
        <v>168057</v>
      </c>
      <c r="L83" s="1">
        <v>132422</v>
      </c>
      <c r="M83" s="1">
        <v>567577</v>
      </c>
      <c r="N83" s="1">
        <v>180315</v>
      </c>
      <c r="O83" s="1">
        <v>640281</v>
      </c>
      <c r="P83" s="1">
        <v>575575</v>
      </c>
      <c r="Q83" s="1">
        <v>108256</v>
      </c>
      <c r="R83" s="1">
        <v>208452</v>
      </c>
      <c r="S83" s="1">
        <f t="shared" si="32"/>
        <v>3069068</v>
      </c>
      <c r="T83" s="1">
        <v>536100</v>
      </c>
      <c r="U83" s="1">
        <f>202619</f>
        <v>202619</v>
      </c>
      <c r="V83" s="1">
        <f t="shared" si="33"/>
        <v>738719</v>
      </c>
      <c r="W83" s="1"/>
      <c r="X83" s="1"/>
      <c r="Y83" s="1"/>
      <c r="Z83" s="1"/>
      <c r="AA83" s="1"/>
      <c r="AB83" s="1">
        <f t="shared" si="36"/>
        <v>738719</v>
      </c>
      <c r="AC83" s="1">
        <v>0</v>
      </c>
      <c r="AD83" s="1">
        <v>0</v>
      </c>
      <c r="AE83" s="1"/>
      <c r="AF83" s="217"/>
      <c r="AG83" s="1">
        <v>510400</v>
      </c>
      <c r="AH83" s="1">
        <v>233800</v>
      </c>
      <c r="AI83" s="1">
        <v>120000</v>
      </c>
      <c r="AJ83" s="1">
        <v>70000</v>
      </c>
      <c r="AK83" s="1">
        <v>70000</v>
      </c>
      <c r="AL83" s="1">
        <f t="shared" si="34"/>
        <v>1004200</v>
      </c>
      <c r="AM83" s="1">
        <v>3300000</v>
      </c>
      <c r="AN83" s="10">
        <f t="shared" si="35"/>
        <v>8111987</v>
      </c>
      <c r="AO83" s="217"/>
      <c r="AP83" s="490" t="s">
        <v>621</v>
      </c>
      <c r="AQ83" s="57"/>
      <c r="AR83" s="69"/>
      <c r="AS83" s="366"/>
      <c r="AT83" s="71"/>
    </row>
    <row r="84" spans="1:46" s="240" customFormat="1" ht="18" customHeight="1">
      <c r="A84" s="273">
        <v>79</v>
      </c>
      <c r="B84" s="233" t="s">
        <v>12</v>
      </c>
      <c r="C84" s="233" t="s">
        <v>50</v>
      </c>
      <c r="D84" s="233">
        <v>207446</v>
      </c>
      <c r="F84" s="245" t="s">
        <v>264</v>
      </c>
      <c r="G84" s="233" t="s">
        <v>46</v>
      </c>
      <c r="H84" s="233"/>
      <c r="I84" s="236"/>
      <c r="J84" s="236"/>
      <c r="K84" s="236"/>
      <c r="L84" s="236"/>
      <c r="M84" s="236"/>
      <c r="N84" s="236">
        <v>0</v>
      </c>
      <c r="O84" s="236">
        <v>54065</v>
      </c>
      <c r="P84" s="236">
        <v>135695</v>
      </c>
      <c r="Q84" s="236">
        <v>34134</v>
      </c>
      <c r="R84" s="236">
        <v>85181</v>
      </c>
      <c r="S84" s="236">
        <f t="shared" si="32"/>
        <v>309075</v>
      </c>
      <c r="T84" s="236">
        <v>100079</v>
      </c>
      <c r="U84" s="236">
        <v>32869</v>
      </c>
      <c r="V84" s="236">
        <f t="shared" si="33"/>
        <v>132948</v>
      </c>
      <c r="W84" s="236"/>
      <c r="X84" s="236"/>
      <c r="Y84" s="236"/>
      <c r="Z84" s="236"/>
      <c r="AA84" s="236"/>
      <c r="AB84" s="236">
        <f>SUM(V84:AA84)</f>
        <v>132948</v>
      </c>
      <c r="AC84" s="236">
        <v>0</v>
      </c>
      <c r="AD84" s="236">
        <v>0</v>
      </c>
      <c r="AE84" s="236"/>
      <c r="AF84" s="217"/>
      <c r="AG84" s="236">
        <v>100000</v>
      </c>
      <c r="AH84" s="236">
        <v>100000</v>
      </c>
      <c r="AI84" s="236">
        <v>100000</v>
      </c>
      <c r="AJ84" s="236">
        <v>25000</v>
      </c>
      <c r="AK84" s="236">
        <v>25000</v>
      </c>
      <c r="AL84" s="236">
        <f t="shared" si="34"/>
        <v>350000</v>
      </c>
      <c r="AM84" s="236">
        <v>100000</v>
      </c>
      <c r="AN84" s="238">
        <f t="shared" si="35"/>
        <v>892023</v>
      </c>
      <c r="AO84" s="217"/>
      <c r="AP84" s="500" t="s">
        <v>622</v>
      </c>
      <c r="AQ84" s="443"/>
      <c r="AR84" s="243"/>
      <c r="AS84" s="443"/>
      <c r="AT84" s="247"/>
    </row>
    <row r="85" spans="1:46" s="5" customFormat="1" ht="18" customHeight="1">
      <c r="A85" s="2">
        <v>80</v>
      </c>
      <c r="B85" s="91" t="s">
        <v>254</v>
      </c>
      <c r="C85" s="3" t="s">
        <v>50</v>
      </c>
      <c r="D85" s="91">
        <v>207326</v>
      </c>
      <c r="E85" s="91"/>
      <c r="F85" s="4" t="s">
        <v>239</v>
      </c>
      <c r="G85" s="3">
        <v>3</v>
      </c>
      <c r="H85" s="3"/>
      <c r="I85" s="9"/>
      <c r="J85" s="1"/>
      <c r="K85" s="1"/>
      <c r="L85" s="1"/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19595</v>
      </c>
      <c r="S85" s="1">
        <f t="shared" si="32"/>
        <v>19595</v>
      </c>
      <c r="T85" s="1">
        <v>150000</v>
      </c>
      <c r="U85" s="1">
        <v>1011394</v>
      </c>
      <c r="V85" s="1">
        <f t="shared" si="33"/>
        <v>1161394</v>
      </c>
      <c r="W85" s="1"/>
      <c r="X85" s="1"/>
      <c r="Y85" s="1"/>
      <c r="Z85" s="1"/>
      <c r="AA85" s="1"/>
      <c r="AB85" s="1">
        <f>V85+W85+X85+Z85+AA85+Y85</f>
        <v>1161394</v>
      </c>
      <c r="AC85" s="1">
        <v>0</v>
      </c>
      <c r="AD85" s="1">
        <v>0</v>
      </c>
      <c r="AE85" s="1"/>
      <c r="AF85" s="217"/>
      <c r="AG85" s="1">
        <v>1450000</v>
      </c>
      <c r="AH85" s="1">
        <v>150000</v>
      </c>
      <c r="AI85" s="1">
        <v>1450000</v>
      </c>
      <c r="AJ85" s="1">
        <v>150000</v>
      </c>
      <c r="AK85" s="1">
        <v>1450000</v>
      </c>
      <c r="AL85" s="1">
        <f t="shared" si="34"/>
        <v>4650000</v>
      </c>
      <c r="AM85" s="1">
        <v>1725000</v>
      </c>
      <c r="AN85" s="10">
        <f t="shared" si="35"/>
        <v>7555989</v>
      </c>
      <c r="AO85" s="217"/>
      <c r="AP85" s="501" t="s">
        <v>623</v>
      </c>
      <c r="AQ85" s="131"/>
      <c r="AR85" s="71"/>
      <c r="AS85" s="338"/>
      <c r="AT85" s="71"/>
    </row>
    <row r="86" spans="1:46" s="240" customFormat="1" ht="18" customHeight="1">
      <c r="A86" s="2">
        <v>81</v>
      </c>
      <c r="B86" s="233" t="s">
        <v>12</v>
      </c>
      <c r="C86" s="233" t="s">
        <v>50</v>
      </c>
      <c r="D86" s="233">
        <v>207447</v>
      </c>
      <c r="E86" s="233"/>
      <c r="F86" s="263" t="s">
        <v>298</v>
      </c>
      <c r="G86" s="233">
        <v>2</v>
      </c>
      <c r="H86" s="232"/>
      <c r="I86" s="235"/>
      <c r="J86" s="235"/>
      <c r="K86" s="236"/>
      <c r="L86" s="236"/>
      <c r="M86" s="236"/>
      <c r="N86" s="236"/>
      <c r="O86" s="236">
        <v>0</v>
      </c>
      <c r="P86" s="236">
        <v>3292</v>
      </c>
      <c r="Q86" s="236">
        <v>18051</v>
      </c>
      <c r="R86" s="236">
        <v>23089</v>
      </c>
      <c r="S86" s="236">
        <f t="shared" si="32"/>
        <v>44432</v>
      </c>
      <c r="T86" s="236">
        <v>25000</v>
      </c>
      <c r="U86" s="236">
        <v>48155</v>
      </c>
      <c r="V86" s="236">
        <f t="shared" si="33"/>
        <v>73155</v>
      </c>
      <c r="W86" s="236"/>
      <c r="X86" s="236"/>
      <c r="Y86" s="236"/>
      <c r="Z86" s="236"/>
      <c r="AA86" s="237"/>
      <c r="AB86" s="236">
        <f>SUM(V86:AA86)</f>
        <v>73155</v>
      </c>
      <c r="AC86" s="236">
        <v>0</v>
      </c>
      <c r="AD86" s="236">
        <v>0</v>
      </c>
      <c r="AE86" s="236"/>
      <c r="AF86" s="217"/>
      <c r="AG86" s="236">
        <v>75000</v>
      </c>
      <c r="AH86" s="236">
        <v>75000</v>
      </c>
      <c r="AI86" s="236">
        <v>25000</v>
      </c>
      <c r="AJ86" s="236">
        <v>25000</v>
      </c>
      <c r="AK86" s="236">
        <v>25000</v>
      </c>
      <c r="AL86" s="236">
        <f>SUM(AG86:AK86)</f>
        <v>225000</v>
      </c>
      <c r="AM86" s="236">
        <v>175000</v>
      </c>
      <c r="AN86" s="238">
        <f t="shared" si="35"/>
        <v>517587</v>
      </c>
      <c r="AO86" s="217"/>
      <c r="AP86" s="472" t="s">
        <v>624</v>
      </c>
      <c r="AQ86" s="443"/>
      <c r="AR86" s="243"/>
      <c r="AS86" s="437"/>
      <c r="AT86" s="247"/>
    </row>
    <row r="87" spans="1:46" s="5" customFormat="1" ht="18" customHeight="1">
      <c r="A87" s="2">
        <v>82</v>
      </c>
      <c r="B87" s="91" t="s">
        <v>12</v>
      </c>
      <c r="C87" s="3" t="s">
        <v>50</v>
      </c>
      <c r="D87" s="91">
        <v>207613</v>
      </c>
      <c r="E87" s="91"/>
      <c r="F87" s="4" t="s">
        <v>240</v>
      </c>
      <c r="G87" s="3">
        <v>3</v>
      </c>
      <c r="H87" s="3"/>
      <c r="I87" s="9"/>
      <c r="J87" s="1"/>
      <c r="K87" s="1"/>
      <c r="L87" s="1"/>
      <c r="M87" s="1">
        <v>0</v>
      </c>
      <c r="N87" s="1">
        <v>0</v>
      </c>
      <c r="O87" s="1">
        <v>0</v>
      </c>
      <c r="P87" s="1">
        <v>76601</v>
      </c>
      <c r="Q87" s="1">
        <v>206033</v>
      </c>
      <c r="R87" s="1">
        <v>105690</v>
      </c>
      <c r="S87" s="1">
        <f t="shared" si="32"/>
        <v>388324</v>
      </c>
      <c r="T87" s="1">
        <v>0</v>
      </c>
      <c r="U87" s="1">
        <v>626341</v>
      </c>
      <c r="V87" s="1">
        <f t="shared" si="33"/>
        <v>626341</v>
      </c>
      <c r="W87" s="1"/>
      <c r="X87" s="1"/>
      <c r="Y87" s="1"/>
      <c r="Z87" s="1"/>
      <c r="AA87" s="1"/>
      <c r="AB87" s="1">
        <f>V87+W87+X87+Z87+AA87+Y87</f>
        <v>626341</v>
      </c>
      <c r="AC87" s="1">
        <v>0</v>
      </c>
      <c r="AD87" s="1">
        <v>0</v>
      </c>
      <c r="AE87" s="1"/>
      <c r="AF87" s="217"/>
      <c r="AG87" s="1">
        <v>2900000</v>
      </c>
      <c r="AH87" s="1">
        <v>0</v>
      </c>
      <c r="AI87" s="1">
        <v>0</v>
      </c>
      <c r="AJ87" s="1">
        <v>0</v>
      </c>
      <c r="AK87" s="1">
        <v>0</v>
      </c>
      <c r="AL87" s="1">
        <f t="shared" si="34"/>
        <v>2900000</v>
      </c>
      <c r="AM87" s="1">
        <v>0</v>
      </c>
      <c r="AN87" s="10">
        <f t="shared" si="35"/>
        <v>3914665</v>
      </c>
      <c r="AO87" s="217"/>
      <c r="AP87" s="501" t="s">
        <v>625</v>
      </c>
      <c r="AQ87" s="131"/>
      <c r="AR87" s="71"/>
      <c r="AS87" s="338"/>
      <c r="AT87" s="71"/>
    </row>
    <row r="88" spans="1:46" s="240" customFormat="1" ht="18" customHeight="1">
      <c r="A88" s="273">
        <v>83</v>
      </c>
      <c r="B88" s="233" t="s">
        <v>16</v>
      </c>
      <c r="C88" s="233" t="s">
        <v>50</v>
      </c>
      <c r="D88" s="233">
        <v>207293</v>
      </c>
      <c r="E88" s="233"/>
      <c r="F88" s="259" t="s">
        <v>211</v>
      </c>
      <c r="G88" s="233">
        <v>5</v>
      </c>
      <c r="H88" s="233"/>
      <c r="I88" s="235">
        <v>0</v>
      </c>
      <c r="J88" s="235">
        <v>108</v>
      </c>
      <c r="K88" s="236">
        <v>5826</v>
      </c>
      <c r="L88" s="236">
        <v>31578</v>
      </c>
      <c r="M88" s="236">
        <v>0</v>
      </c>
      <c r="N88" s="236">
        <v>0</v>
      </c>
      <c r="O88" s="236">
        <v>0</v>
      </c>
      <c r="P88" s="236">
        <v>0</v>
      </c>
      <c r="Q88" s="236">
        <v>0</v>
      </c>
      <c r="R88" s="236">
        <v>0</v>
      </c>
      <c r="S88" s="236">
        <f t="shared" si="32"/>
        <v>37512</v>
      </c>
      <c r="T88" s="236">
        <v>650000</v>
      </c>
      <c r="U88" s="236">
        <v>-650000</v>
      </c>
      <c r="V88" s="236">
        <f t="shared" si="33"/>
        <v>0</v>
      </c>
      <c r="W88" s="236"/>
      <c r="X88" s="236"/>
      <c r="Y88" s="236"/>
      <c r="Z88" s="236"/>
      <c r="AA88" s="236"/>
      <c r="AB88" s="236">
        <f>SUM(V88:AA88)</f>
        <v>0</v>
      </c>
      <c r="AC88" s="236">
        <v>0</v>
      </c>
      <c r="AD88" s="236">
        <v>0</v>
      </c>
      <c r="AE88" s="236"/>
      <c r="AF88" s="217"/>
      <c r="AG88" s="236">
        <v>150000</v>
      </c>
      <c r="AH88" s="236">
        <v>950000</v>
      </c>
      <c r="AI88" s="236">
        <v>0</v>
      </c>
      <c r="AJ88" s="236">
        <v>0</v>
      </c>
      <c r="AK88" s="236">
        <v>0</v>
      </c>
      <c r="AL88" s="236">
        <f t="shared" ref="AL88:AL121" si="37">SUM(AG88:AK88)</f>
        <v>1100000</v>
      </c>
      <c r="AM88" s="236">
        <v>0</v>
      </c>
      <c r="AN88" s="238">
        <f t="shared" si="35"/>
        <v>1137512</v>
      </c>
      <c r="AO88" s="217"/>
      <c r="AP88" s="505" t="s">
        <v>626</v>
      </c>
      <c r="AQ88" s="437"/>
      <c r="AR88" s="451"/>
      <c r="AS88" s="437"/>
      <c r="AT88" s="247"/>
    </row>
    <row r="89" spans="1:46" s="5" customFormat="1" ht="18" customHeight="1">
      <c r="A89" s="2">
        <v>84</v>
      </c>
      <c r="B89" s="3"/>
      <c r="C89" s="3" t="s">
        <v>50</v>
      </c>
      <c r="D89" s="3" t="s">
        <v>31</v>
      </c>
      <c r="E89" s="3"/>
      <c r="F89" s="53" t="s">
        <v>515</v>
      </c>
      <c r="G89" s="3"/>
      <c r="H89" s="3"/>
      <c r="I89" s="9">
        <v>0</v>
      </c>
      <c r="J89" s="9"/>
      <c r="K89" s="1"/>
      <c r="L89" s="1"/>
      <c r="M89" s="1"/>
      <c r="N89" s="1"/>
      <c r="O89" s="1"/>
      <c r="P89" s="1">
        <v>0</v>
      </c>
      <c r="Q89" s="1">
        <v>0</v>
      </c>
      <c r="R89" s="1">
        <v>0</v>
      </c>
      <c r="S89" s="1">
        <f t="shared" si="32"/>
        <v>0</v>
      </c>
      <c r="T89" s="1">
        <v>0</v>
      </c>
      <c r="U89" s="1"/>
      <c r="V89" s="1">
        <f t="shared" si="33"/>
        <v>0</v>
      </c>
      <c r="W89" s="1"/>
      <c r="X89" s="1"/>
      <c r="Y89" s="1"/>
      <c r="Z89" s="1"/>
      <c r="AA89" s="1"/>
      <c r="AB89" s="1">
        <v>0</v>
      </c>
      <c r="AC89" s="1">
        <v>0</v>
      </c>
      <c r="AD89" s="1">
        <v>0</v>
      </c>
      <c r="AE89" s="1"/>
      <c r="AF89" s="217"/>
      <c r="AG89" s="1">
        <v>100000</v>
      </c>
      <c r="AH89" s="1">
        <v>850000</v>
      </c>
      <c r="AI89" s="1">
        <v>0</v>
      </c>
      <c r="AJ89" s="1">
        <v>0</v>
      </c>
      <c r="AK89" s="1">
        <v>0</v>
      </c>
      <c r="AL89" s="1">
        <f t="shared" si="37"/>
        <v>950000</v>
      </c>
      <c r="AM89" s="1">
        <v>0</v>
      </c>
      <c r="AN89" s="10">
        <f t="shared" si="35"/>
        <v>950000</v>
      </c>
      <c r="AO89" s="217"/>
      <c r="AP89" s="501" t="s">
        <v>627</v>
      </c>
      <c r="AQ89" s="350"/>
      <c r="AR89" s="407"/>
      <c r="AS89" s="350"/>
      <c r="AT89" s="71"/>
    </row>
    <row r="90" spans="1:46" s="240" customFormat="1" ht="18" customHeight="1">
      <c r="A90" s="2">
        <v>85</v>
      </c>
      <c r="B90" s="233" t="s">
        <v>16</v>
      </c>
      <c r="C90" s="233" t="s">
        <v>50</v>
      </c>
      <c r="D90" s="233"/>
      <c r="F90" s="245" t="s">
        <v>286</v>
      </c>
      <c r="G90" s="233">
        <v>3</v>
      </c>
      <c r="H90" s="233"/>
      <c r="I90" s="236">
        <v>0</v>
      </c>
      <c r="J90" s="236">
        <v>0</v>
      </c>
      <c r="K90" s="236">
        <v>0</v>
      </c>
      <c r="L90" s="236">
        <v>0</v>
      </c>
      <c r="M90" s="236">
        <v>0</v>
      </c>
      <c r="N90" s="236">
        <v>0</v>
      </c>
      <c r="O90" s="236">
        <v>0</v>
      </c>
      <c r="P90" s="236">
        <v>0</v>
      </c>
      <c r="Q90" s="236">
        <v>0</v>
      </c>
      <c r="R90" s="236">
        <v>0</v>
      </c>
      <c r="S90" s="236">
        <f t="shared" si="32"/>
        <v>0</v>
      </c>
      <c r="T90" s="236">
        <v>0</v>
      </c>
      <c r="U90" s="236">
        <v>0</v>
      </c>
      <c r="V90" s="236">
        <f t="shared" si="33"/>
        <v>0</v>
      </c>
      <c r="W90" s="236"/>
      <c r="X90" s="236"/>
      <c r="Y90" s="236"/>
      <c r="Z90" s="236"/>
      <c r="AA90" s="236"/>
      <c r="AB90" s="236">
        <f t="shared" ref="AB90:AB93" si="38">SUM(V90:AA90)</f>
        <v>0</v>
      </c>
      <c r="AC90" s="236">
        <v>0</v>
      </c>
      <c r="AD90" s="236">
        <v>0</v>
      </c>
      <c r="AE90" s="236"/>
      <c r="AF90" s="217"/>
      <c r="AG90" s="236">
        <v>0</v>
      </c>
      <c r="AH90" s="236">
        <v>300000</v>
      </c>
      <c r="AI90" s="236">
        <v>100000</v>
      </c>
      <c r="AJ90" s="236">
        <v>4325000</v>
      </c>
      <c r="AK90" s="236">
        <v>0</v>
      </c>
      <c r="AL90" s="236">
        <f>SUM(AG90:AK90)</f>
        <v>4725000</v>
      </c>
      <c r="AM90" s="236">
        <v>0</v>
      </c>
      <c r="AN90" s="238">
        <f t="shared" si="35"/>
        <v>4725000</v>
      </c>
      <c r="AO90" s="217"/>
      <c r="AP90" s="505" t="s">
        <v>628</v>
      </c>
      <c r="AQ90" s="443"/>
      <c r="AR90" s="243"/>
      <c r="AS90" s="443"/>
      <c r="AT90" s="247"/>
    </row>
    <row r="91" spans="1:46" s="5" customFormat="1" ht="18" customHeight="1">
      <c r="A91" s="2">
        <v>86</v>
      </c>
      <c r="B91" s="3"/>
      <c r="C91" s="3" t="s">
        <v>50</v>
      </c>
      <c r="D91" s="3"/>
      <c r="F91" s="68" t="s">
        <v>499</v>
      </c>
      <c r="G91" s="3"/>
      <c r="H91" s="3"/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/>
      <c r="O91" s="1">
        <v>0</v>
      </c>
      <c r="P91" s="1">
        <v>0</v>
      </c>
      <c r="Q91" s="1">
        <v>0</v>
      </c>
      <c r="R91" s="1">
        <v>0</v>
      </c>
      <c r="S91" s="1">
        <f t="shared" si="32"/>
        <v>0</v>
      </c>
      <c r="T91" s="1">
        <v>0</v>
      </c>
      <c r="U91" s="1">
        <v>0</v>
      </c>
      <c r="V91" s="1">
        <f>T91+U91</f>
        <v>0</v>
      </c>
      <c r="W91" s="1"/>
      <c r="X91" s="1"/>
      <c r="Y91" s="1"/>
      <c r="Z91" s="1"/>
      <c r="AA91" s="1"/>
      <c r="AB91" s="1">
        <f t="shared" si="38"/>
        <v>0</v>
      </c>
      <c r="AC91" s="1">
        <v>0</v>
      </c>
      <c r="AD91" s="1">
        <v>0</v>
      </c>
      <c r="AE91" s="1"/>
      <c r="AF91" s="217"/>
      <c r="AG91" s="1">
        <v>462500</v>
      </c>
      <c r="AH91" s="1">
        <v>6900000</v>
      </c>
      <c r="AI91" s="1">
        <v>0</v>
      </c>
      <c r="AJ91" s="1">
        <v>0</v>
      </c>
      <c r="AK91" s="1">
        <v>0</v>
      </c>
      <c r="AL91" s="1">
        <f>SUM(AG91:AK91)</f>
        <v>7362500</v>
      </c>
      <c r="AM91" s="1">
        <v>0</v>
      </c>
      <c r="AN91" s="10">
        <f t="shared" si="35"/>
        <v>7362500</v>
      </c>
      <c r="AO91" s="217"/>
      <c r="AP91" s="501" t="s">
        <v>629</v>
      </c>
      <c r="AQ91" s="366"/>
      <c r="AR91" s="69"/>
      <c r="AS91" s="366"/>
      <c r="AT91" s="71"/>
    </row>
    <row r="92" spans="1:46" s="240" customFormat="1" ht="18" customHeight="1">
      <c r="A92" s="273">
        <v>87</v>
      </c>
      <c r="B92" s="233" t="s">
        <v>16</v>
      </c>
      <c r="C92" s="233" t="s">
        <v>50</v>
      </c>
      <c r="D92" s="233">
        <v>207450</v>
      </c>
      <c r="E92" s="233"/>
      <c r="F92" s="259" t="s">
        <v>334</v>
      </c>
      <c r="G92" s="233">
        <v>1</v>
      </c>
      <c r="H92" s="233"/>
      <c r="I92" s="235">
        <v>0</v>
      </c>
      <c r="J92" s="235">
        <v>0</v>
      </c>
      <c r="K92" s="236">
        <v>0</v>
      </c>
      <c r="L92" s="236">
        <v>0</v>
      </c>
      <c r="M92" s="236"/>
      <c r="N92" s="236"/>
      <c r="O92" s="236"/>
      <c r="P92" s="236">
        <v>0</v>
      </c>
      <c r="Q92" s="236">
        <v>0</v>
      </c>
      <c r="R92" s="236">
        <v>0</v>
      </c>
      <c r="S92" s="236">
        <f t="shared" si="32"/>
        <v>0</v>
      </c>
      <c r="T92" s="236">
        <v>850000</v>
      </c>
      <c r="U92" s="236">
        <v>-850000</v>
      </c>
      <c r="V92" s="236">
        <f t="shared" si="33"/>
        <v>0</v>
      </c>
      <c r="W92" s="236"/>
      <c r="X92" s="236"/>
      <c r="Y92" s="236"/>
      <c r="Z92" s="236"/>
      <c r="AA92" s="236"/>
      <c r="AB92" s="236">
        <f t="shared" si="38"/>
        <v>0</v>
      </c>
      <c r="AC92" s="236">
        <v>0</v>
      </c>
      <c r="AD92" s="236">
        <v>0</v>
      </c>
      <c r="AE92" s="236"/>
      <c r="AF92" s="217"/>
      <c r="AG92" s="236">
        <v>150000</v>
      </c>
      <c r="AH92" s="236">
        <v>950000</v>
      </c>
      <c r="AI92" s="236">
        <v>0</v>
      </c>
      <c r="AJ92" s="236">
        <v>0</v>
      </c>
      <c r="AK92" s="236">
        <v>0</v>
      </c>
      <c r="AL92" s="236">
        <f>SUM(AG92:AK92)</f>
        <v>1100000</v>
      </c>
      <c r="AM92" s="236">
        <v>0</v>
      </c>
      <c r="AN92" s="238">
        <f t="shared" si="35"/>
        <v>1100000</v>
      </c>
      <c r="AO92" s="217"/>
      <c r="AP92" s="500" t="s">
        <v>630</v>
      </c>
      <c r="AQ92" s="478"/>
      <c r="AR92" s="247"/>
      <c r="AS92" s="443"/>
      <c r="AT92" s="247"/>
    </row>
    <row r="93" spans="1:46" s="5" customFormat="1" ht="18" customHeight="1">
      <c r="A93" s="2">
        <v>88</v>
      </c>
      <c r="B93" s="3"/>
      <c r="C93" s="3" t="s">
        <v>50</v>
      </c>
      <c r="D93" s="3" t="s">
        <v>477</v>
      </c>
      <c r="E93" s="3"/>
      <c r="F93" s="4" t="s">
        <v>484</v>
      </c>
      <c r="G93" s="3"/>
      <c r="H93" s="3"/>
      <c r="I93" s="9"/>
      <c r="J93" s="9"/>
      <c r="K93" s="1"/>
      <c r="L93" s="1"/>
      <c r="M93" s="1"/>
      <c r="N93" s="1"/>
      <c r="O93" s="1"/>
      <c r="P93" s="1"/>
      <c r="Q93" s="1"/>
      <c r="R93" s="1">
        <v>0</v>
      </c>
      <c r="S93" s="1">
        <f t="shared" si="32"/>
        <v>0</v>
      </c>
      <c r="T93" s="1">
        <v>0</v>
      </c>
      <c r="U93" s="1">
        <v>0</v>
      </c>
      <c r="V93" s="1">
        <f t="shared" si="33"/>
        <v>0</v>
      </c>
      <c r="W93" s="1"/>
      <c r="X93" s="1"/>
      <c r="Y93" s="1"/>
      <c r="Z93" s="1"/>
      <c r="AA93" s="1"/>
      <c r="AB93" s="6">
        <f t="shared" si="38"/>
        <v>0</v>
      </c>
      <c r="AC93" s="1">
        <v>0</v>
      </c>
      <c r="AD93" s="1">
        <v>0</v>
      </c>
      <c r="AE93" s="1"/>
      <c r="AF93" s="217"/>
      <c r="AG93" s="1">
        <v>0</v>
      </c>
      <c r="AH93" s="1">
        <v>232000</v>
      </c>
      <c r="AI93" s="1">
        <v>1542000</v>
      </c>
      <c r="AJ93" s="1">
        <v>0</v>
      </c>
      <c r="AK93" s="1">
        <v>0</v>
      </c>
      <c r="AL93" s="1">
        <f>SUM(AG93:AK93)</f>
        <v>1774000</v>
      </c>
      <c r="AM93" s="1">
        <v>0</v>
      </c>
      <c r="AN93" s="10">
        <f t="shared" si="35"/>
        <v>1774000</v>
      </c>
      <c r="AO93" s="217"/>
      <c r="AP93" s="506" t="s">
        <v>631</v>
      </c>
      <c r="AQ93" s="366"/>
      <c r="AR93" s="69"/>
      <c r="AS93" s="350"/>
      <c r="AT93" s="71"/>
    </row>
    <row r="94" spans="1:46" s="240" customFormat="1" ht="18" customHeight="1">
      <c r="A94" s="2">
        <v>89</v>
      </c>
      <c r="B94" s="233" t="s">
        <v>11</v>
      </c>
      <c r="C94" s="233" t="s">
        <v>50</v>
      </c>
      <c r="D94" s="233">
        <v>207451</v>
      </c>
      <c r="E94" s="233"/>
      <c r="F94" s="234" t="s">
        <v>384</v>
      </c>
      <c r="G94" s="233">
        <v>3</v>
      </c>
      <c r="H94" s="233"/>
      <c r="I94" s="235"/>
      <c r="J94" s="235"/>
      <c r="K94" s="236"/>
      <c r="L94" s="236"/>
      <c r="M94" s="236"/>
      <c r="N94" s="236"/>
      <c r="O94" s="236"/>
      <c r="P94" s="236"/>
      <c r="Q94" s="236">
        <v>0</v>
      </c>
      <c r="R94" s="236">
        <v>0</v>
      </c>
      <c r="S94" s="236">
        <f t="shared" si="32"/>
        <v>0</v>
      </c>
      <c r="T94" s="236">
        <v>0</v>
      </c>
      <c r="U94" s="236">
        <v>600000</v>
      </c>
      <c r="V94" s="236">
        <f t="shared" si="33"/>
        <v>600000</v>
      </c>
      <c r="W94" s="236"/>
      <c r="X94" s="236"/>
      <c r="Y94" s="236"/>
      <c r="Z94" s="236"/>
      <c r="AA94" s="236"/>
      <c r="AB94" s="236">
        <f>SUM(V94:AA94)</f>
        <v>600000</v>
      </c>
      <c r="AC94" s="236">
        <v>0</v>
      </c>
      <c r="AD94" s="236">
        <v>0</v>
      </c>
      <c r="AE94" s="236"/>
      <c r="AF94" s="217"/>
      <c r="AG94" s="236">
        <v>700000</v>
      </c>
      <c r="AH94" s="236">
        <v>0</v>
      </c>
      <c r="AI94" s="236">
        <v>0</v>
      </c>
      <c r="AJ94" s="236">
        <v>0</v>
      </c>
      <c r="AK94" s="236">
        <v>0</v>
      </c>
      <c r="AL94" s="236">
        <f t="shared" si="37"/>
        <v>700000</v>
      </c>
      <c r="AM94" s="236">
        <v>0</v>
      </c>
      <c r="AN94" s="238">
        <f t="shared" si="35"/>
        <v>1300000</v>
      </c>
      <c r="AO94" s="217"/>
      <c r="AP94" s="500" t="s">
        <v>632</v>
      </c>
      <c r="AQ94" s="467"/>
      <c r="AR94" s="243"/>
      <c r="AS94" s="443"/>
      <c r="AT94" s="247"/>
    </row>
    <row r="95" spans="1:46" s="5" customFormat="1" ht="18" customHeight="1">
      <c r="A95" s="273">
        <v>90</v>
      </c>
      <c r="B95" s="3" t="s">
        <v>11</v>
      </c>
      <c r="C95" s="3" t="s">
        <v>50</v>
      </c>
      <c r="D95" s="3"/>
      <c r="E95" s="3"/>
      <c r="F95" s="4" t="s">
        <v>385</v>
      </c>
      <c r="G95" s="3">
        <v>3</v>
      </c>
      <c r="H95" s="3"/>
      <c r="I95" s="9"/>
      <c r="J95" s="9"/>
      <c r="K95" s="1"/>
      <c r="L95" s="1"/>
      <c r="M95" s="1"/>
      <c r="N95" s="1"/>
      <c r="O95" s="1"/>
      <c r="P95" s="1"/>
      <c r="Q95" s="1">
        <v>0</v>
      </c>
      <c r="R95" s="1">
        <v>0</v>
      </c>
      <c r="S95" s="1">
        <f t="shared" si="32"/>
        <v>0</v>
      </c>
      <c r="T95" s="1">
        <v>0</v>
      </c>
      <c r="U95" s="1">
        <v>0</v>
      </c>
      <c r="V95" s="1">
        <f t="shared" si="33"/>
        <v>0</v>
      </c>
      <c r="W95" s="1"/>
      <c r="X95" s="1"/>
      <c r="Y95" s="1"/>
      <c r="Z95" s="1"/>
      <c r="AA95" s="1"/>
      <c r="AB95" s="1">
        <f t="shared" ref="AB95:AB99" si="39">SUM(V95:AA95)</f>
        <v>0</v>
      </c>
      <c r="AC95" s="1">
        <v>0</v>
      </c>
      <c r="AD95" s="1">
        <v>0</v>
      </c>
      <c r="AE95" s="1"/>
      <c r="AF95" s="217"/>
      <c r="AG95" s="1">
        <v>0</v>
      </c>
      <c r="AH95" s="1">
        <v>0</v>
      </c>
      <c r="AI95" s="1">
        <v>480000</v>
      </c>
      <c r="AJ95" s="1">
        <v>8200000</v>
      </c>
      <c r="AK95" s="1">
        <v>0</v>
      </c>
      <c r="AL95" s="1">
        <f>SUM(AG95:AK95)</f>
        <v>8680000</v>
      </c>
      <c r="AM95" s="1">
        <v>0</v>
      </c>
      <c r="AN95" s="10">
        <f t="shared" si="35"/>
        <v>8680000</v>
      </c>
      <c r="AO95" s="217"/>
      <c r="AP95" s="502" t="s">
        <v>633</v>
      </c>
      <c r="AQ95" s="131"/>
      <c r="AR95" s="69"/>
      <c r="AS95" s="366"/>
      <c r="AT95" s="71"/>
    </row>
    <row r="96" spans="1:46" s="240" customFormat="1" ht="18" customHeight="1">
      <c r="A96" s="2">
        <v>91</v>
      </c>
      <c r="B96" s="233"/>
      <c r="C96" s="233" t="s">
        <v>50</v>
      </c>
      <c r="D96" s="233"/>
      <c r="E96" s="233"/>
      <c r="F96" s="263" t="s">
        <v>500</v>
      </c>
      <c r="G96" s="233"/>
      <c r="H96" s="232"/>
      <c r="I96" s="235"/>
      <c r="J96" s="235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7"/>
      <c r="AB96" s="236"/>
      <c r="AC96" s="236">
        <v>0</v>
      </c>
      <c r="AD96" s="236">
        <v>0</v>
      </c>
      <c r="AE96" s="236" t="s">
        <v>31</v>
      </c>
      <c r="AF96" s="217"/>
      <c r="AG96" s="236">
        <v>0</v>
      </c>
      <c r="AH96" s="236">
        <v>65000</v>
      </c>
      <c r="AI96" s="236">
        <v>0</v>
      </c>
      <c r="AJ96" s="236">
        <v>0</v>
      </c>
      <c r="AK96" s="236">
        <v>0</v>
      </c>
      <c r="AL96" s="236">
        <f t="shared" si="37"/>
        <v>65000</v>
      </c>
      <c r="AM96" s="236">
        <v>0</v>
      </c>
      <c r="AN96" s="238">
        <f t="shared" si="35"/>
        <v>65000</v>
      </c>
      <c r="AO96" s="217"/>
      <c r="AP96" s="505" t="s">
        <v>634</v>
      </c>
      <c r="AQ96" s="443"/>
      <c r="AR96" s="243"/>
      <c r="AS96" s="437"/>
      <c r="AT96" s="247"/>
    </row>
    <row r="97" spans="1:46" s="5" customFormat="1" ht="18" customHeight="1">
      <c r="A97" s="2">
        <v>92</v>
      </c>
      <c r="B97" s="3" t="s">
        <v>12</v>
      </c>
      <c r="C97" s="3" t="s">
        <v>50</v>
      </c>
      <c r="D97" s="3">
        <v>207247</v>
      </c>
      <c r="E97" s="3"/>
      <c r="F97" s="53" t="s">
        <v>496</v>
      </c>
      <c r="G97" s="3">
        <v>3</v>
      </c>
      <c r="H97" s="3"/>
      <c r="I97" s="9">
        <v>1175459</v>
      </c>
      <c r="J97" s="9">
        <v>179309</v>
      </c>
      <c r="K97" s="1">
        <v>238543</v>
      </c>
      <c r="L97" s="1">
        <v>670947</v>
      </c>
      <c r="M97" s="1">
        <v>704876</v>
      </c>
      <c r="N97" s="1">
        <v>1569487</v>
      </c>
      <c r="O97" s="1">
        <v>1342580</v>
      </c>
      <c r="P97" s="1">
        <v>427224</v>
      </c>
      <c r="Q97" s="1">
        <v>1354610</v>
      </c>
      <c r="R97" s="1">
        <v>455689</v>
      </c>
      <c r="S97" s="1">
        <f t="shared" si="32"/>
        <v>8118724</v>
      </c>
      <c r="T97" s="1">
        <v>500000</v>
      </c>
      <c r="U97" s="1">
        <v>239892</v>
      </c>
      <c r="V97" s="1">
        <f t="shared" si="33"/>
        <v>739892</v>
      </c>
      <c r="W97" s="1"/>
      <c r="X97" s="1"/>
      <c r="Y97" s="1"/>
      <c r="Z97" s="1"/>
      <c r="AA97" s="1"/>
      <c r="AB97" s="1">
        <f t="shared" si="39"/>
        <v>739892</v>
      </c>
      <c r="AC97" s="1">
        <v>0</v>
      </c>
      <c r="AD97" s="1">
        <v>0</v>
      </c>
      <c r="AE97" s="1"/>
      <c r="AF97" s="217"/>
      <c r="AG97" s="1">
        <v>500000</v>
      </c>
      <c r="AH97" s="1">
        <v>500000</v>
      </c>
      <c r="AI97" s="1">
        <v>500000</v>
      </c>
      <c r="AJ97" s="1">
        <v>500000</v>
      </c>
      <c r="AK97" s="1">
        <v>500000</v>
      </c>
      <c r="AL97" s="1">
        <f t="shared" si="37"/>
        <v>2500000</v>
      </c>
      <c r="AM97" s="1">
        <v>2000000</v>
      </c>
      <c r="AN97" s="10">
        <f t="shared" si="35"/>
        <v>13358616</v>
      </c>
      <c r="AO97" s="217"/>
      <c r="AP97" s="501" t="s">
        <v>635</v>
      </c>
      <c r="AQ97" s="57"/>
      <c r="AR97" s="69"/>
      <c r="AS97" s="366"/>
      <c r="AT97" s="71"/>
    </row>
    <row r="98" spans="1:46" s="240" customFormat="1" ht="18" customHeight="1">
      <c r="A98" s="2">
        <v>93</v>
      </c>
      <c r="B98" s="233" t="s">
        <v>12</v>
      </c>
      <c r="C98" s="233" t="s">
        <v>50</v>
      </c>
      <c r="D98" s="233">
        <v>207430</v>
      </c>
      <c r="E98" s="233"/>
      <c r="F98" s="253" t="s">
        <v>116</v>
      </c>
      <c r="G98" s="233">
        <v>3</v>
      </c>
      <c r="H98" s="233"/>
      <c r="I98" s="235">
        <v>666455</v>
      </c>
      <c r="J98" s="235">
        <v>184929</v>
      </c>
      <c r="K98" s="236">
        <v>86731</v>
      </c>
      <c r="L98" s="236">
        <v>10467</v>
      </c>
      <c r="M98" s="236">
        <v>183361</v>
      </c>
      <c r="N98" s="236">
        <v>152678</v>
      </c>
      <c r="O98" s="236">
        <v>129714</v>
      </c>
      <c r="P98" s="236">
        <v>78521</v>
      </c>
      <c r="Q98" s="236">
        <v>0</v>
      </c>
      <c r="R98" s="236">
        <v>92594</v>
      </c>
      <c r="S98" s="236">
        <f t="shared" si="32"/>
        <v>1585450</v>
      </c>
      <c r="T98" s="236">
        <v>115100</v>
      </c>
      <c r="U98" s="236">
        <v>6110</v>
      </c>
      <c r="V98" s="236">
        <f t="shared" si="33"/>
        <v>121210</v>
      </c>
      <c r="W98" s="236"/>
      <c r="X98" s="236"/>
      <c r="Y98" s="236"/>
      <c r="Z98" s="236"/>
      <c r="AA98" s="236"/>
      <c r="AB98" s="236">
        <f t="shared" si="39"/>
        <v>121210</v>
      </c>
      <c r="AC98" s="236">
        <v>0</v>
      </c>
      <c r="AD98" s="236">
        <v>0</v>
      </c>
      <c r="AE98" s="236"/>
      <c r="AF98" s="217"/>
      <c r="AG98" s="236">
        <v>202500</v>
      </c>
      <c r="AH98" s="236">
        <v>150000</v>
      </c>
      <c r="AI98" s="236">
        <v>150000</v>
      </c>
      <c r="AJ98" s="236">
        <v>100000</v>
      </c>
      <c r="AK98" s="236">
        <v>100000</v>
      </c>
      <c r="AL98" s="236">
        <f t="shared" si="37"/>
        <v>702500</v>
      </c>
      <c r="AM98" s="236">
        <v>600000</v>
      </c>
      <c r="AN98" s="238">
        <f t="shared" si="35"/>
        <v>3009160</v>
      </c>
      <c r="AO98" s="217"/>
      <c r="AP98" s="500" t="s">
        <v>636</v>
      </c>
      <c r="AQ98" s="461"/>
      <c r="AR98" s="243"/>
      <c r="AS98" s="443"/>
      <c r="AT98" s="247"/>
    </row>
    <row r="99" spans="1:46" s="5" customFormat="1" ht="18" customHeight="1">
      <c r="A99" s="273">
        <v>94</v>
      </c>
      <c r="B99" s="3" t="s">
        <v>23</v>
      </c>
      <c r="C99" s="3" t="s">
        <v>50</v>
      </c>
      <c r="D99" s="3"/>
      <c r="E99" s="3"/>
      <c r="F99" s="4" t="s">
        <v>386</v>
      </c>
      <c r="G99" s="3">
        <v>3</v>
      </c>
      <c r="H99" s="3"/>
      <c r="I99" s="9"/>
      <c r="J99" s="9"/>
      <c r="K99" s="1"/>
      <c r="L99" s="1"/>
      <c r="M99" s="1"/>
      <c r="N99" s="1"/>
      <c r="O99" s="1"/>
      <c r="P99" s="1"/>
      <c r="Q99" s="1">
        <v>0</v>
      </c>
      <c r="R99" s="1">
        <v>0</v>
      </c>
      <c r="S99" s="1">
        <f t="shared" si="32"/>
        <v>0</v>
      </c>
      <c r="T99" s="1">
        <v>0</v>
      </c>
      <c r="U99" s="1">
        <v>0</v>
      </c>
      <c r="V99" s="1">
        <f t="shared" si="33"/>
        <v>0</v>
      </c>
      <c r="W99" s="1"/>
      <c r="X99" s="1"/>
      <c r="Y99" s="1"/>
      <c r="Z99" s="1"/>
      <c r="AA99" s="1"/>
      <c r="AB99" s="1">
        <f t="shared" si="39"/>
        <v>0</v>
      </c>
      <c r="AC99" s="1">
        <v>0</v>
      </c>
      <c r="AD99" s="1">
        <v>0</v>
      </c>
      <c r="AE99" s="1"/>
      <c r="AF99" s="217"/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f t="shared" si="37"/>
        <v>0</v>
      </c>
      <c r="AM99" s="1">
        <v>4850000</v>
      </c>
      <c r="AN99" s="10">
        <f t="shared" si="35"/>
        <v>4850000</v>
      </c>
      <c r="AO99" s="217"/>
      <c r="AP99" s="501" t="s">
        <v>637</v>
      </c>
      <c r="AQ99" s="131"/>
      <c r="AR99" s="69"/>
      <c r="AS99" s="366"/>
      <c r="AT99" s="71"/>
    </row>
    <row r="100" spans="1:46" s="240" customFormat="1" ht="18" customHeight="1">
      <c r="A100" s="2">
        <v>95</v>
      </c>
      <c r="B100" s="264" t="s">
        <v>12</v>
      </c>
      <c r="C100" s="233" t="s">
        <v>50</v>
      </c>
      <c r="D100" s="264">
        <v>207444</v>
      </c>
      <c r="E100" s="264"/>
      <c r="F100" s="234" t="s">
        <v>227</v>
      </c>
      <c r="G100" s="233">
        <v>3</v>
      </c>
      <c r="H100" s="233"/>
      <c r="I100" s="235"/>
      <c r="J100" s="236"/>
      <c r="K100" s="236"/>
      <c r="L100" s="236">
        <v>0</v>
      </c>
      <c r="M100" s="236">
        <v>0</v>
      </c>
      <c r="N100" s="236">
        <v>14405</v>
      </c>
      <c r="O100" s="236">
        <v>67963</v>
      </c>
      <c r="P100" s="236">
        <v>638269</v>
      </c>
      <c r="Q100" s="236">
        <v>100335</v>
      </c>
      <c r="R100" s="236">
        <v>391268</v>
      </c>
      <c r="S100" s="236">
        <f t="shared" si="32"/>
        <v>1212240</v>
      </c>
      <c r="T100" s="236">
        <v>340000</v>
      </c>
      <c r="U100" s="236">
        <v>19185</v>
      </c>
      <c r="V100" s="236">
        <f t="shared" si="33"/>
        <v>359185</v>
      </c>
      <c r="W100" s="236"/>
      <c r="X100" s="236"/>
      <c r="Y100" s="236"/>
      <c r="Z100" s="236"/>
      <c r="AA100" s="236"/>
      <c r="AB100" s="236">
        <f>V100+W100+X100+Z100+AA100+Y100</f>
        <v>359185</v>
      </c>
      <c r="AC100" s="236">
        <v>0</v>
      </c>
      <c r="AD100" s="236">
        <v>0</v>
      </c>
      <c r="AE100" s="236"/>
      <c r="AF100" s="217"/>
      <c r="AG100" s="236">
        <v>348000</v>
      </c>
      <c r="AH100" s="236">
        <v>198000</v>
      </c>
      <c r="AI100" s="236">
        <v>0</v>
      </c>
      <c r="AJ100" s="236">
        <v>0</v>
      </c>
      <c r="AK100" s="236">
        <v>0</v>
      </c>
      <c r="AL100" s="236">
        <f t="shared" si="37"/>
        <v>546000</v>
      </c>
      <c r="AM100" s="236">
        <v>1000000</v>
      </c>
      <c r="AN100" s="238">
        <f t="shared" si="35"/>
        <v>3117425</v>
      </c>
      <c r="AO100" s="217"/>
      <c r="AP100" s="500" t="s">
        <v>638</v>
      </c>
      <c r="AQ100" s="467"/>
      <c r="AR100" s="247"/>
      <c r="AS100" s="450"/>
      <c r="AT100" s="247"/>
    </row>
    <row r="101" spans="1:46" s="5" customFormat="1" ht="18" customHeight="1">
      <c r="A101" s="2">
        <v>96</v>
      </c>
      <c r="B101" s="3"/>
      <c r="C101" s="3" t="s">
        <v>50</v>
      </c>
      <c r="D101" s="3"/>
      <c r="E101" s="3"/>
      <c r="F101" s="4" t="s">
        <v>501</v>
      </c>
      <c r="G101" s="3"/>
      <c r="H101" s="3"/>
      <c r="I101" s="9"/>
      <c r="J101" s="9"/>
      <c r="K101" s="1"/>
      <c r="L101" s="1"/>
      <c r="M101" s="1"/>
      <c r="N101" s="1"/>
      <c r="O101" s="1"/>
      <c r="P101" s="1"/>
      <c r="Q101" s="1"/>
      <c r="R101" s="1"/>
      <c r="S101" s="1">
        <v>0</v>
      </c>
      <c r="T101" s="1">
        <v>0</v>
      </c>
      <c r="U101" s="1">
        <v>0</v>
      </c>
      <c r="V101" s="1">
        <f t="shared" si="33"/>
        <v>0</v>
      </c>
      <c r="W101" s="1"/>
      <c r="X101" s="1"/>
      <c r="Y101" s="1"/>
      <c r="Z101" s="1"/>
      <c r="AA101" s="1"/>
      <c r="AB101" s="1">
        <v>0</v>
      </c>
      <c r="AC101" s="1">
        <v>0</v>
      </c>
      <c r="AD101" s="1">
        <v>0</v>
      </c>
      <c r="AE101" s="1"/>
      <c r="AF101" s="217"/>
      <c r="AG101" s="1">
        <v>60000</v>
      </c>
      <c r="AH101" s="1">
        <v>500000</v>
      </c>
      <c r="AI101" s="1">
        <v>0</v>
      </c>
      <c r="AJ101" s="1">
        <v>0</v>
      </c>
      <c r="AK101" s="1">
        <v>0</v>
      </c>
      <c r="AL101" s="1">
        <f t="shared" si="37"/>
        <v>560000</v>
      </c>
      <c r="AM101" s="1">
        <v>0</v>
      </c>
      <c r="AN101" s="10">
        <f t="shared" si="35"/>
        <v>560000</v>
      </c>
      <c r="AO101" s="217"/>
      <c r="AP101" s="502" t="s">
        <v>639</v>
      </c>
      <c r="AQ101" s="366"/>
      <c r="AR101" s="69"/>
      <c r="AS101" s="366"/>
      <c r="AT101" s="71"/>
    </row>
    <row r="102" spans="1:46" s="240" customFormat="1" ht="18" customHeight="1">
      <c r="A102" s="2">
        <v>97</v>
      </c>
      <c r="B102" s="233"/>
      <c r="C102" s="233" t="s">
        <v>50</v>
      </c>
      <c r="D102" s="233">
        <v>207335</v>
      </c>
      <c r="E102" s="233"/>
      <c r="F102" s="234" t="s">
        <v>485</v>
      </c>
      <c r="G102" s="233"/>
      <c r="H102" s="233"/>
      <c r="I102" s="235"/>
      <c r="J102" s="235"/>
      <c r="K102" s="236"/>
      <c r="L102" s="236"/>
      <c r="M102" s="236"/>
      <c r="N102" s="236"/>
      <c r="O102" s="236"/>
      <c r="P102" s="236"/>
      <c r="Q102" s="236"/>
      <c r="R102" s="236">
        <v>0</v>
      </c>
      <c r="S102" s="236">
        <f t="shared" si="32"/>
        <v>0</v>
      </c>
      <c r="T102" s="236">
        <v>800000</v>
      </c>
      <c r="U102" s="236">
        <v>-800000</v>
      </c>
      <c r="V102" s="236">
        <f t="shared" si="33"/>
        <v>0</v>
      </c>
      <c r="W102" s="236"/>
      <c r="X102" s="236"/>
      <c r="Y102" s="236"/>
      <c r="Z102" s="236"/>
      <c r="AA102" s="236"/>
      <c r="AB102" s="236">
        <f t="shared" ref="AB102:AB111" si="40">SUM(V102:AA102)</f>
        <v>0</v>
      </c>
      <c r="AC102" s="236">
        <v>0</v>
      </c>
      <c r="AD102" s="236">
        <v>0</v>
      </c>
      <c r="AE102" s="236"/>
      <c r="AF102" s="217"/>
      <c r="AG102" s="236">
        <v>825000</v>
      </c>
      <c r="AH102" s="236">
        <v>1425000</v>
      </c>
      <c r="AI102" s="236">
        <v>0</v>
      </c>
      <c r="AJ102" s="236">
        <v>0</v>
      </c>
      <c r="AK102" s="236">
        <v>0</v>
      </c>
      <c r="AL102" s="236">
        <f t="shared" si="37"/>
        <v>2250000</v>
      </c>
      <c r="AM102" s="236">
        <v>0</v>
      </c>
      <c r="AN102" s="238">
        <f t="shared" si="35"/>
        <v>2250000</v>
      </c>
      <c r="AO102" s="217"/>
      <c r="AP102" s="500" t="s">
        <v>640</v>
      </c>
      <c r="AQ102" s="443"/>
      <c r="AR102" s="243"/>
      <c r="AS102" s="443"/>
      <c r="AT102" s="247"/>
    </row>
    <row r="103" spans="1:46" s="5" customFormat="1" ht="18" customHeight="1">
      <c r="A103" s="273">
        <v>98</v>
      </c>
      <c r="B103" s="3"/>
      <c r="C103" s="3" t="s">
        <v>43</v>
      </c>
      <c r="D103" s="3"/>
      <c r="E103" s="3"/>
      <c r="F103" s="78" t="s">
        <v>516</v>
      </c>
      <c r="G103" s="3"/>
      <c r="H103" s="3"/>
      <c r="I103" s="9"/>
      <c r="J103" s="9"/>
      <c r="K103" s="1"/>
      <c r="L103" s="1"/>
      <c r="M103" s="1"/>
      <c r="N103" s="1"/>
      <c r="O103" s="1"/>
      <c r="P103" s="1"/>
      <c r="Q103" s="1"/>
      <c r="R103" s="1"/>
      <c r="S103" s="1">
        <v>0</v>
      </c>
      <c r="T103" s="1">
        <v>0</v>
      </c>
      <c r="U103" s="1">
        <v>0</v>
      </c>
      <c r="V103" s="1">
        <f t="shared" si="33"/>
        <v>0</v>
      </c>
      <c r="W103" s="1"/>
      <c r="X103" s="1"/>
      <c r="Y103" s="1"/>
      <c r="Z103" s="1"/>
      <c r="AA103" s="1"/>
      <c r="AB103" s="1">
        <v>0</v>
      </c>
      <c r="AC103" s="1">
        <v>0</v>
      </c>
      <c r="AD103" s="1">
        <v>0</v>
      </c>
      <c r="AE103" s="1"/>
      <c r="AF103" s="217"/>
      <c r="AG103" s="1">
        <v>0</v>
      </c>
      <c r="AH103" s="1">
        <v>440000</v>
      </c>
      <c r="AI103" s="1">
        <v>2900000</v>
      </c>
      <c r="AJ103" s="1">
        <v>0</v>
      </c>
      <c r="AK103" s="1">
        <v>0</v>
      </c>
      <c r="AL103" s="1">
        <f t="shared" si="37"/>
        <v>3340000</v>
      </c>
      <c r="AM103" s="1">
        <v>0</v>
      </c>
      <c r="AN103" s="10">
        <f t="shared" si="35"/>
        <v>3340000</v>
      </c>
      <c r="AO103" s="217"/>
      <c r="AP103" s="475" t="s">
        <v>642</v>
      </c>
      <c r="AQ103" s="366"/>
      <c r="AR103" s="69"/>
      <c r="AS103" s="366"/>
      <c r="AT103" s="71"/>
    </row>
    <row r="104" spans="1:46" s="240" customFormat="1" ht="18" customHeight="1">
      <c r="A104" s="2">
        <v>99</v>
      </c>
      <c r="B104" s="233" t="s">
        <v>16</v>
      </c>
      <c r="C104" s="233" t="s">
        <v>50</v>
      </c>
      <c r="D104" s="233">
        <v>207453</v>
      </c>
      <c r="E104" s="233"/>
      <c r="F104" s="259" t="s">
        <v>337</v>
      </c>
      <c r="G104" s="233">
        <v>3</v>
      </c>
      <c r="H104" s="233"/>
      <c r="I104" s="235"/>
      <c r="J104" s="235"/>
      <c r="K104" s="236"/>
      <c r="L104" s="236"/>
      <c r="M104" s="236"/>
      <c r="N104" s="236"/>
      <c r="O104" s="236"/>
      <c r="P104" s="236">
        <v>0</v>
      </c>
      <c r="Q104" s="236">
        <v>0</v>
      </c>
      <c r="R104" s="236">
        <v>0</v>
      </c>
      <c r="S104" s="236">
        <f t="shared" si="32"/>
        <v>0</v>
      </c>
      <c r="T104" s="236">
        <v>2000000</v>
      </c>
      <c r="U104" s="236">
        <v>900000</v>
      </c>
      <c r="V104" s="236">
        <f t="shared" si="33"/>
        <v>2900000</v>
      </c>
      <c r="W104" s="236"/>
      <c r="X104" s="236"/>
      <c r="Y104" s="236"/>
      <c r="Z104" s="236"/>
      <c r="AA104" s="236"/>
      <c r="AB104" s="236">
        <f t="shared" si="40"/>
        <v>2900000</v>
      </c>
      <c r="AC104" s="236">
        <v>0</v>
      </c>
      <c r="AD104" s="236">
        <v>0</v>
      </c>
      <c r="AE104" s="236"/>
      <c r="AF104" s="217"/>
      <c r="AG104" s="236">
        <v>4000000</v>
      </c>
      <c r="AH104" s="236">
        <v>0</v>
      </c>
      <c r="AI104" s="236">
        <v>0</v>
      </c>
      <c r="AJ104" s="236">
        <v>0</v>
      </c>
      <c r="AK104" s="236">
        <v>0</v>
      </c>
      <c r="AL104" s="236">
        <f t="shared" si="37"/>
        <v>4000000</v>
      </c>
      <c r="AM104" s="236">
        <v>0</v>
      </c>
      <c r="AN104" s="238">
        <f t="shared" si="35"/>
        <v>6900000</v>
      </c>
      <c r="AO104" s="217"/>
      <c r="AP104" s="500" t="s">
        <v>641</v>
      </c>
      <c r="AQ104" s="478"/>
      <c r="AR104" s="247"/>
      <c r="AS104" s="443"/>
      <c r="AT104" s="247"/>
    </row>
    <row r="105" spans="1:46" s="5" customFormat="1" ht="18" customHeight="1">
      <c r="A105" s="2">
        <v>100</v>
      </c>
      <c r="B105" s="3" t="s">
        <v>26</v>
      </c>
      <c r="C105" s="3" t="s">
        <v>50</v>
      </c>
      <c r="D105" s="3">
        <v>207618</v>
      </c>
      <c r="E105" s="3"/>
      <c r="F105" s="53" t="s">
        <v>338</v>
      </c>
      <c r="G105" s="3">
        <v>3</v>
      </c>
      <c r="H105" s="3"/>
      <c r="I105" s="9"/>
      <c r="J105" s="9"/>
      <c r="K105" s="1"/>
      <c r="L105" s="1"/>
      <c r="M105" s="1"/>
      <c r="N105" s="1"/>
      <c r="O105" s="1"/>
      <c r="P105" s="1">
        <v>0</v>
      </c>
      <c r="Q105" s="1">
        <v>0</v>
      </c>
      <c r="R105" s="1">
        <v>0</v>
      </c>
      <c r="S105" s="1">
        <f t="shared" si="32"/>
        <v>0</v>
      </c>
      <c r="T105" s="1">
        <v>0</v>
      </c>
      <c r="U105" s="1">
        <v>0</v>
      </c>
      <c r="V105" s="1">
        <f t="shared" si="33"/>
        <v>0</v>
      </c>
      <c r="W105" s="1"/>
      <c r="X105" s="1"/>
      <c r="Y105" s="1"/>
      <c r="Z105" s="1"/>
      <c r="AA105" s="1"/>
      <c r="AB105" s="1">
        <f t="shared" si="40"/>
        <v>0</v>
      </c>
      <c r="AC105" s="1">
        <v>0</v>
      </c>
      <c r="AD105" s="1">
        <v>0</v>
      </c>
      <c r="AE105" s="1"/>
      <c r="AF105" s="217"/>
      <c r="AG105" s="1">
        <v>0</v>
      </c>
      <c r="AH105" s="1">
        <v>425000</v>
      </c>
      <c r="AI105" s="1">
        <v>5350000</v>
      </c>
      <c r="AJ105" s="1">
        <v>0</v>
      </c>
      <c r="AK105" s="1">
        <v>0</v>
      </c>
      <c r="AL105" s="1">
        <f>SUM(AG105:AK105)</f>
        <v>5775000</v>
      </c>
      <c r="AM105" s="1">
        <v>0</v>
      </c>
      <c r="AN105" s="10">
        <f t="shared" ref="AN105:AN135" si="41">+S105+AB105+AL105+AM105</f>
        <v>5775000</v>
      </c>
      <c r="AO105" s="217"/>
      <c r="AP105" s="501" t="s">
        <v>643</v>
      </c>
      <c r="AQ105" s="314"/>
      <c r="AR105" s="71"/>
      <c r="AS105" s="366"/>
      <c r="AT105" s="71"/>
    </row>
    <row r="106" spans="1:46" s="240" customFormat="1" ht="18" customHeight="1">
      <c r="A106" s="2">
        <v>101</v>
      </c>
      <c r="B106" s="233" t="s">
        <v>29</v>
      </c>
      <c r="C106" s="233" t="s">
        <v>50</v>
      </c>
      <c r="D106" s="233"/>
      <c r="E106" s="233"/>
      <c r="F106" s="253" t="s">
        <v>387</v>
      </c>
      <c r="G106" s="233">
        <v>5</v>
      </c>
      <c r="H106" s="233"/>
      <c r="I106" s="235"/>
      <c r="J106" s="235"/>
      <c r="K106" s="236"/>
      <c r="L106" s="236"/>
      <c r="M106" s="236"/>
      <c r="N106" s="236"/>
      <c r="O106" s="236"/>
      <c r="P106" s="236"/>
      <c r="Q106" s="236">
        <v>0</v>
      </c>
      <c r="R106" s="236">
        <v>0</v>
      </c>
      <c r="S106" s="236">
        <f t="shared" ref="S106:S142" si="42">SUM(I106:R106)</f>
        <v>0</v>
      </c>
      <c r="T106" s="236">
        <v>0</v>
      </c>
      <c r="U106" s="236">
        <v>0</v>
      </c>
      <c r="V106" s="236">
        <f t="shared" ref="V106:V142" si="43">T106+U106</f>
        <v>0</v>
      </c>
      <c r="W106" s="236"/>
      <c r="X106" s="236"/>
      <c r="Y106" s="236"/>
      <c r="Z106" s="236"/>
      <c r="AA106" s="236"/>
      <c r="AB106" s="236">
        <f t="shared" si="40"/>
        <v>0</v>
      </c>
      <c r="AC106" s="236">
        <v>0</v>
      </c>
      <c r="AD106" s="236">
        <v>0</v>
      </c>
      <c r="AE106" s="236"/>
      <c r="AF106" s="217"/>
      <c r="AG106" s="236">
        <v>0</v>
      </c>
      <c r="AH106" s="236">
        <v>0</v>
      </c>
      <c r="AI106" s="236">
        <v>0</v>
      </c>
      <c r="AJ106" s="236">
        <v>2300000</v>
      </c>
      <c r="AK106" s="236">
        <v>0</v>
      </c>
      <c r="AL106" s="236">
        <f t="shared" si="37"/>
        <v>2300000</v>
      </c>
      <c r="AM106" s="236">
        <v>28300000</v>
      </c>
      <c r="AN106" s="238">
        <f t="shared" si="41"/>
        <v>30600000</v>
      </c>
      <c r="AO106" s="217"/>
      <c r="AP106" s="472" t="s">
        <v>644</v>
      </c>
      <c r="AQ106" s="467"/>
      <c r="AR106" s="247"/>
      <c r="AS106" s="453"/>
      <c r="AT106" s="247"/>
    </row>
    <row r="107" spans="1:46" s="5" customFormat="1" ht="18" customHeight="1">
      <c r="A107" s="273">
        <v>102</v>
      </c>
      <c r="B107" s="3" t="s">
        <v>29</v>
      </c>
      <c r="C107" s="3" t="s">
        <v>50</v>
      </c>
      <c r="D107" s="3">
        <v>207619</v>
      </c>
      <c r="E107" s="3"/>
      <c r="F107" s="78" t="s">
        <v>437</v>
      </c>
      <c r="G107" s="3">
        <v>5</v>
      </c>
      <c r="H107" s="3"/>
      <c r="I107" s="9"/>
      <c r="J107" s="9"/>
      <c r="K107" s="1"/>
      <c r="L107" s="1"/>
      <c r="M107" s="1"/>
      <c r="N107" s="1"/>
      <c r="O107" s="1"/>
      <c r="P107" s="1"/>
      <c r="Q107" s="1">
        <v>0</v>
      </c>
      <c r="R107" s="1">
        <v>1013</v>
      </c>
      <c r="S107" s="1">
        <f t="shared" si="42"/>
        <v>1013</v>
      </c>
      <c r="T107" s="1">
        <v>0</v>
      </c>
      <c r="U107" s="1">
        <v>250000</v>
      </c>
      <c r="V107" s="1">
        <f t="shared" si="43"/>
        <v>250000</v>
      </c>
      <c r="W107" s="1"/>
      <c r="X107" s="1"/>
      <c r="Y107" s="1"/>
      <c r="Z107" s="1"/>
      <c r="AA107" s="1"/>
      <c r="AB107" s="1">
        <f>SUM(V107:AA107)</f>
        <v>250000</v>
      </c>
      <c r="AC107" s="1">
        <v>0</v>
      </c>
      <c r="AD107" s="1">
        <v>0</v>
      </c>
      <c r="AE107" s="1"/>
      <c r="AF107" s="217"/>
      <c r="AG107" s="1">
        <v>0</v>
      </c>
      <c r="AH107" s="1">
        <v>0</v>
      </c>
      <c r="AI107" s="1">
        <v>0</v>
      </c>
      <c r="AJ107" s="1">
        <v>2618986</v>
      </c>
      <c r="AK107" s="1">
        <v>0</v>
      </c>
      <c r="AL107" s="1">
        <f>SUM(AG107:AK107)</f>
        <v>2618986</v>
      </c>
      <c r="AM107" s="1">
        <v>10580000</v>
      </c>
      <c r="AN107" s="10">
        <f t="shared" si="41"/>
        <v>13449999</v>
      </c>
      <c r="AO107" s="217"/>
      <c r="AP107" s="506" t="s">
        <v>645</v>
      </c>
      <c r="AQ107" s="131"/>
      <c r="AR107" s="69"/>
      <c r="AS107" s="350"/>
      <c r="AT107" s="71"/>
    </row>
    <row r="108" spans="1:46" s="240" customFormat="1" ht="18" customHeight="1">
      <c r="A108" s="2">
        <v>103</v>
      </c>
      <c r="B108" s="233" t="s">
        <v>473</v>
      </c>
      <c r="C108" s="233" t="s">
        <v>50</v>
      </c>
      <c r="D108" s="233"/>
      <c r="E108" s="233"/>
      <c r="F108" s="253" t="s">
        <v>388</v>
      </c>
      <c r="G108" s="233" t="s">
        <v>63</v>
      </c>
      <c r="H108" s="233"/>
      <c r="I108" s="235"/>
      <c r="J108" s="235"/>
      <c r="K108" s="236"/>
      <c r="L108" s="236"/>
      <c r="M108" s="236"/>
      <c r="N108" s="236"/>
      <c r="O108" s="236"/>
      <c r="P108" s="236"/>
      <c r="Q108" s="236">
        <v>0</v>
      </c>
      <c r="R108" s="236">
        <v>0</v>
      </c>
      <c r="S108" s="236">
        <f t="shared" si="42"/>
        <v>0</v>
      </c>
      <c r="T108" s="236">
        <v>0</v>
      </c>
      <c r="U108" s="236">
        <v>0</v>
      </c>
      <c r="V108" s="236">
        <f t="shared" si="43"/>
        <v>0</v>
      </c>
      <c r="W108" s="236"/>
      <c r="X108" s="236"/>
      <c r="Y108" s="236"/>
      <c r="Z108" s="236"/>
      <c r="AA108" s="236"/>
      <c r="AB108" s="236">
        <f>SUM(V108:AA108)</f>
        <v>0</v>
      </c>
      <c r="AC108" s="236">
        <v>0</v>
      </c>
      <c r="AD108" s="236">
        <v>0</v>
      </c>
      <c r="AE108" s="236"/>
      <c r="AF108" s="217"/>
      <c r="AG108" s="236">
        <v>0</v>
      </c>
      <c r="AH108" s="236">
        <v>0</v>
      </c>
      <c r="AI108" s="236">
        <v>0</v>
      </c>
      <c r="AJ108" s="236">
        <v>0</v>
      </c>
      <c r="AK108" s="236">
        <v>0</v>
      </c>
      <c r="AL108" s="236">
        <f>SUM(AG108:AK108)</f>
        <v>0</v>
      </c>
      <c r="AM108" s="236">
        <v>28200000</v>
      </c>
      <c r="AN108" s="238">
        <f t="shared" si="41"/>
        <v>28200000</v>
      </c>
      <c r="AO108" s="217"/>
      <c r="AP108" s="500" t="s">
        <v>646</v>
      </c>
      <c r="AQ108" s="467"/>
      <c r="AR108" s="243"/>
      <c r="AS108" s="437"/>
      <c r="AT108" s="247"/>
    </row>
    <row r="109" spans="1:46" s="5" customFormat="1" ht="18" customHeight="1">
      <c r="A109" s="2">
        <v>104</v>
      </c>
      <c r="B109" s="3" t="s">
        <v>474</v>
      </c>
      <c r="C109" s="3" t="s">
        <v>50</v>
      </c>
      <c r="D109" s="3"/>
      <c r="E109" s="3"/>
      <c r="F109" s="78" t="s">
        <v>389</v>
      </c>
      <c r="G109" s="3">
        <v>5</v>
      </c>
      <c r="H109" s="3"/>
      <c r="I109" s="9"/>
      <c r="J109" s="9"/>
      <c r="K109" s="1"/>
      <c r="L109" s="1"/>
      <c r="M109" s="1"/>
      <c r="N109" s="1"/>
      <c r="O109" s="1"/>
      <c r="P109" s="1"/>
      <c r="Q109" s="1">
        <v>0</v>
      </c>
      <c r="R109" s="1">
        <v>0</v>
      </c>
      <c r="S109" s="1">
        <f t="shared" si="42"/>
        <v>0</v>
      </c>
      <c r="T109" s="1">
        <v>0</v>
      </c>
      <c r="U109" s="1">
        <v>0</v>
      </c>
      <c r="V109" s="1">
        <f t="shared" si="43"/>
        <v>0</v>
      </c>
      <c r="W109" s="1"/>
      <c r="X109" s="1"/>
      <c r="Y109" s="1"/>
      <c r="Z109" s="1"/>
      <c r="AA109" s="1"/>
      <c r="AB109" s="1">
        <f>SUM(V109:AA109)</f>
        <v>0</v>
      </c>
      <c r="AC109" s="1">
        <v>0</v>
      </c>
      <c r="AD109" s="1">
        <v>0</v>
      </c>
      <c r="AE109" s="1"/>
      <c r="AF109" s="217"/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f>SUM(AG109:AK109)</f>
        <v>0</v>
      </c>
      <c r="AM109" s="1">
        <v>5600000</v>
      </c>
      <c r="AN109" s="10">
        <f t="shared" si="41"/>
        <v>5600000</v>
      </c>
      <c r="AO109" s="217"/>
      <c r="AP109" s="501" t="s">
        <v>647</v>
      </c>
      <c r="AQ109" s="131"/>
      <c r="AR109" s="69"/>
      <c r="AS109" s="350"/>
      <c r="AT109" s="71"/>
    </row>
    <row r="110" spans="1:46" s="240" customFormat="1" ht="18" customHeight="1">
      <c r="A110" s="273">
        <v>105</v>
      </c>
      <c r="B110" s="264"/>
      <c r="C110" s="233" t="s">
        <v>50</v>
      </c>
      <c r="D110" s="264"/>
      <c r="E110" s="264"/>
      <c r="F110" s="234" t="s">
        <v>517</v>
      </c>
      <c r="G110" s="233"/>
      <c r="H110" s="233"/>
      <c r="I110" s="235"/>
      <c r="J110" s="236"/>
      <c r="K110" s="236"/>
      <c r="L110" s="236"/>
      <c r="M110" s="236"/>
      <c r="N110" s="236"/>
      <c r="O110" s="236"/>
      <c r="P110" s="236"/>
      <c r="Q110" s="236"/>
      <c r="R110" s="236">
        <v>0</v>
      </c>
      <c r="S110" s="236">
        <v>0</v>
      </c>
      <c r="T110" s="236">
        <v>0</v>
      </c>
      <c r="U110" s="236">
        <v>0</v>
      </c>
      <c r="V110" s="236">
        <f t="shared" si="43"/>
        <v>0</v>
      </c>
      <c r="W110" s="236"/>
      <c r="X110" s="236"/>
      <c r="Y110" s="236"/>
      <c r="Z110" s="236"/>
      <c r="AA110" s="236"/>
      <c r="AB110" s="236">
        <v>0</v>
      </c>
      <c r="AC110" s="236">
        <v>0</v>
      </c>
      <c r="AD110" s="236">
        <v>0</v>
      </c>
      <c r="AE110" s="236"/>
      <c r="AF110" s="217"/>
      <c r="AG110" s="236">
        <v>500000</v>
      </c>
      <c r="AH110" s="236">
        <v>500000</v>
      </c>
      <c r="AI110" s="236">
        <v>0</v>
      </c>
      <c r="AJ110" s="236">
        <v>0</v>
      </c>
      <c r="AK110" s="236">
        <v>0</v>
      </c>
      <c r="AL110" s="236">
        <f t="shared" si="37"/>
        <v>1000000</v>
      </c>
      <c r="AM110" s="236">
        <v>0</v>
      </c>
      <c r="AN110" s="238">
        <f t="shared" si="41"/>
        <v>1000000</v>
      </c>
      <c r="AO110" s="217"/>
      <c r="AP110" s="505" t="s">
        <v>648</v>
      </c>
      <c r="AQ110" s="467"/>
      <c r="AR110" s="247"/>
      <c r="AS110" s="450"/>
      <c r="AT110" s="247"/>
    </row>
    <row r="111" spans="1:46" s="5" customFormat="1" ht="18" customHeight="1">
      <c r="A111" s="2">
        <v>106</v>
      </c>
      <c r="B111" s="3" t="s">
        <v>6</v>
      </c>
      <c r="C111" s="3" t="s">
        <v>50</v>
      </c>
      <c r="D111" s="3">
        <v>207454</v>
      </c>
      <c r="E111" s="3"/>
      <c r="F111" s="78" t="s">
        <v>390</v>
      </c>
      <c r="G111" s="3">
        <v>3</v>
      </c>
      <c r="H111" s="3"/>
      <c r="I111" s="9"/>
      <c r="J111" s="9"/>
      <c r="K111" s="1"/>
      <c r="L111" s="1"/>
      <c r="M111" s="1"/>
      <c r="N111" s="1"/>
      <c r="O111" s="1"/>
      <c r="P111" s="1"/>
      <c r="Q111" s="1">
        <v>0</v>
      </c>
      <c r="R111" s="1">
        <v>0</v>
      </c>
      <c r="S111" s="1">
        <f t="shared" si="42"/>
        <v>0</v>
      </c>
      <c r="T111" s="1">
        <v>150000</v>
      </c>
      <c r="U111" s="1">
        <v>-150000</v>
      </c>
      <c r="V111" s="1">
        <f t="shared" si="43"/>
        <v>0</v>
      </c>
      <c r="W111" s="1"/>
      <c r="X111" s="1"/>
      <c r="Y111" s="1"/>
      <c r="Z111" s="1"/>
      <c r="AA111" s="1"/>
      <c r="AB111" s="1">
        <f t="shared" si="40"/>
        <v>0</v>
      </c>
      <c r="AC111" s="1">
        <v>0</v>
      </c>
      <c r="AD111" s="1">
        <v>0</v>
      </c>
      <c r="AE111" s="1">
        <v>75000</v>
      </c>
      <c r="AF111" s="217"/>
      <c r="AG111" s="1">
        <v>75000</v>
      </c>
      <c r="AH111" s="1">
        <v>0</v>
      </c>
      <c r="AI111" s="1">
        <v>0</v>
      </c>
      <c r="AJ111" s="1">
        <v>0</v>
      </c>
      <c r="AK111" s="1">
        <v>0</v>
      </c>
      <c r="AL111" s="1">
        <f t="shared" si="37"/>
        <v>75000</v>
      </c>
      <c r="AM111" s="1">
        <v>2500000</v>
      </c>
      <c r="AN111" s="10">
        <f t="shared" si="41"/>
        <v>2575000</v>
      </c>
      <c r="AO111" s="217"/>
      <c r="AP111" s="501" t="s">
        <v>649</v>
      </c>
      <c r="AQ111" s="131"/>
      <c r="AR111" s="71"/>
      <c r="AS111" s="410"/>
      <c r="AT111" s="71"/>
    </row>
    <row r="112" spans="1:46" s="240" customFormat="1" ht="18" customHeight="1">
      <c r="A112" s="2">
        <v>107</v>
      </c>
      <c r="B112" s="233" t="s">
        <v>15</v>
      </c>
      <c r="C112" s="233" t="s">
        <v>50</v>
      </c>
      <c r="D112" s="233"/>
      <c r="F112" s="245" t="s">
        <v>267</v>
      </c>
      <c r="G112" s="233">
        <v>3</v>
      </c>
      <c r="H112" s="233"/>
      <c r="I112" s="236"/>
      <c r="J112" s="236"/>
      <c r="K112" s="236"/>
      <c r="L112" s="236"/>
      <c r="M112" s="236"/>
      <c r="N112" s="236">
        <v>0</v>
      </c>
      <c r="O112" s="236">
        <v>0</v>
      </c>
      <c r="P112" s="236">
        <v>0</v>
      </c>
      <c r="Q112" s="236">
        <v>0</v>
      </c>
      <c r="R112" s="236">
        <v>0</v>
      </c>
      <c r="S112" s="236">
        <f t="shared" si="42"/>
        <v>0</v>
      </c>
      <c r="T112" s="236">
        <v>0</v>
      </c>
      <c r="U112" s="236">
        <v>0</v>
      </c>
      <c r="V112" s="236">
        <f t="shared" si="43"/>
        <v>0</v>
      </c>
      <c r="W112" s="236"/>
      <c r="X112" s="236"/>
      <c r="Y112" s="236"/>
      <c r="Z112" s="236"/>
      <c r="AA112" s="236"/>
      <c r="AB112" s="236">
        <f t="shared" ref="AB112:AB115" si="44">SUM(V112:AA112)</f>
        <v>0</v>
      </c>
      <c r="AC112" s="236">
        <v>0</v>
      </c>
      <c r="AD112" s="236">
        <v>0</v>
      </c>
      <c r="AE112" s="236"/>
      <c r="AF112" s="217"/>
      <c r="AG112" s="236">
        <v>0</v>
      </c>
      <c r="AH112" s="236">
        <v>100000</v>
      </c>
      <c r="AI112" s="236">
        <v>700000</v>
      </c>
      <c r="AJ112" s="236">
        <v>0</v>
      </c>
      <c r="AK112" s="236">
        <v>0</v>
      </c>
      <c r="AL112" s="236">
        <f t="shared" si="37"/>
        <v>800000</v>
      </c>
      <c r="AM112" s="236">
        <v>0</v>
      </c>
      <c r="AN112" s="238">
        <f t="shared" si="41"/>
        <v>800000</v>
      </c>
      <c r="AO112" s="217"/>
      <c r="AP112" s="505" t="s">
        <v>650</v>
      </c>
      <c r="AQ112" s="443"/>
      <c r="AR112" s="243"/>
      <c r="AS112" s="443"/>
      <c r="AT112" s="247"/>
    </row>
    <row r="113" spans="1:46" s="5" customFormat="1" ht="18" customHeight="1">
      <c r="A113" s="2">
        <v>108</v>
      </c>
      <c r="B113" s="3" t="s">
        <v>26</v>
      </c>
      <c r="C113" s="3" t="s">
        <v>50</v>
      </c>
      <c r="D113" s="3"/>
      <c r="F113" s="68" t="s">
        <v>268</v>
      </c>
      <c r="G113" s="3">
        <v>3</v>
      </c>
      <c r="H113" s="3"/>
      <c r="I113" s="1"/>
      <c r="J113" s="1"/>
      <c r="K113" s="1"/>
      <c r="L113" s="1"/>
      <c r="M113" s="1"/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f t="shared" si="42"/>
        <v>0</v>
      </c>
      <c r="T113" s="1">
        <v>0</v>
      </c>
      <c r="U113" s="1">
        <v>0</v>
      </c>
      <c r="V113" s="1">
        <f t="shared" si="43"/>
        <v>0</v>
      </c>
      <c r="W113" s="1"/>
      <c r="X113" s="1"/>
      <c r="Y113" s="1"/>
      <c r="Z113" s="1"/>
      <c r="AA113" s="1"/>
      <c r="AB113" s="1">
        <f t="shared" si="44"/>
        <v>0</v>
      </c>
      <c r="AC113" s="1">
        <v>0</v>
      </c>
      <c r="AD113" s="1">
        <v>0</v>
      </c>
      <c r="AE113" s="1"/>
      <c r="AF113" s="217"/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f t="shared" si="37"/>
        <v>0</v>
      </c>
      <c r="AM113" s="1">
        <v>2150000</v>
      </c>
      <c r="AN113" s="10">
        <f t="shared" si="41"/>
        <v>2150000</v>
      </c>
      <c r="AO113" s="217"/>
      <c r="AP113" s="501" t="s">
        <v>652</v>
      </c>
      <c r="AQ113" s="366"/>
      <c r="AR113" s="69"/>
      <c r="AS113" s="366"/>
      <c r="AT113" s="71"/>
    </row>
    <row r="114" spans="1:46" s="240" customFormat="1" ht="18" customHeight="1">
      <c r="A114" s="273">
        <v>109</v>
      </c>
      <c r="B114" s="233" t="s">
        <v>26</v>
      </c>
      <c r="C114" s="233" t="s">
        <v>50</v>
      </c>
      <c r="D114" s="233"/>
      <c r="E114" s="233"/>
      <c r="F114" s="253" t="s">
        <v>391</v>
      </c>
      <c r="G114" s="233">
        <v>3</v>
      </c>
      <c r="H114" s="233"/>
      <c r="I114" s="235"/>
      <c r="J114" s="235"/>
      <c r="K114" s="236"/>
      <c r="L114" s="236"/>
      <c r="M114" s="236"/>
      <c r="N114" s="236"/>
      <c r="O114" s="236"/>
      <c r="P114" s="236"/>
      <c r="Q114" s="236">
        <v>0</v>
      </c>
      <c r="R114" s="236">
        <v>0</v>
      </c>
      <c r="S114" s="236">
        <f t="shared" si="42"/>
        <v>0</v>
      </c>
      <c r="T114" s="236">
        <v>0</v>
      </c>
      <c r="U114" s="236">
        <v>0</v>
      </c>
      <c r="V114" s="236">
        <f t="shared" si="43"/>
        <v>0</v>
      </c>
      <c r="W114" s="236"/>
      <c r="X114" s="236"/>
      <c r="Y114" s="236"/>
      <c r="Z114" s="236"/>
      <c r="AA114" s="236"/>
      <c r="AB114" s="236">
        <f t="shared" si="44"/>
        <v>0</v>
      </c>
      <c r="AC114" s="236">
        <v>0</v>
      </c>
      <c r="AD114" s="236">
        <v>0</v>
      </c>
      <c r="AE114" s="236"/>
      <c r="AF114" s="217"/>
      <c r="AG114" s="236">
        <v>0</v>
      </c>
      <c r="AH114" s="236">
        <v>0</v>
      </c>
      <c r="AI114" s="236">
        <v>0</v>
      </c>
      <c r="AJ114" s="236">
        <v>0</v>
      </c>
      <c r="AK114" s="236">
        <v>0</v>
      </c>
      <c r="AL114" s="236">
        <f>SUM(AG114:AK114)</f>
        <v>0</v>
      </c>
      <c r="AM114" s="236">
        <v>6000000</v>
      </c>
      <c r="AN114" s="238">
        <f t="shared" si="41"/>
        <v>6000000</v>
      </c>
      <c r="AO114" s="217"/>
      <c r="AP114" s="500" t="s">
        <v>651</v>
      </c>
      <c r="AQ114" s="467"/>
      <c r="AR114" s="243"/>
      <c r="AS114" s="437"/>
      <c r="AT114" s="247"/>
    </row>
    <row r="115" spans="1:46" s="5" customFormat="1" ht="18" customHeight="1">
      <c r="A115" s="2">
        <v>110</v>
      </c>
      <c r="B115" s="3" t="s">
        <v>4</v>
      </c>
      <c r="C115" s="3" t="s">
        <v>50</v>
      </c>
      <c r="D115" s="3">
        <v>207127</v>
      </c>
      <c r="E115" s="3"/>
      <c r="F115" s="53" t="s">
        <v>97</v>
      </c>
      <c r="G115" s="3">
        <v>3</v>
      </c>
      <c r="H115" s="3"/>
      <c r="I115" s="9">
        <v>0</v>
      </c>
      <c r="J115" s="9"/>
      <c r="K115" s="1">
        <v>0</v>
      </c>
      <c r="L115" s="1">
        <v>9287</v>
      </c>
      <c r="M115" s="1">
        <v>0</v>
      </c>
      <c r="N115" s="1">
        <v>0</v>
      </c>
      <c r="O115" s="1">
        <v>0</v>
      </c>
      <c r="P115" s="1">
        <v>0</v>
      </c>
      <c r="Q115" s="1">
        <v>58487</v>
      </c>
      <c r="R115" s="1">
        <v>154209</v>
      </c>
      <c r="S115" s="1">
        <f t="shared" si="42"/>
        <v>221983</v>
      </c>
      <c r="T115" s="1">
        <v>1300000</v>
      </c>
      <c r="U115" s="1">
        <v>443784</v>
      </c>
      <c r="V115" s="1">
        <f t="shared" si="43"/>
        <v>1743784</v>
      </c>
      <c r="W115" s="1"/>
      <c r="X115" s="1"/>
      <c r="Y115" s="1"/>
      <c r="Z115" s="1"/>
      <c r="AA115" s="12"/>
      <c r="AB115" s="1">
        <f t="shared" si="44"/>
        <v>1743784</v>
      </c>
      <c r="AC115" s="1">
        <v>0</v>
      </c>
      <c r="AD115" s="1">
        <v>0</v>
      </c>
      <c r="AE115" s="1"/>
      <c r="AF115" s="217"/>
      <c r="AG115" s="1">
        <v>4100000</v>
      </c>
      <c r="AH115" s="1">
        <v>0</v>
      </c>
      <c r="AI115" s="1">
        <v>0</v>
      </c>
      <c r="AJ115" s="1">
        <v>0</v>
      </c>
      <c r="AK115" s="1">
        <v>0</v>
      </c>
      <c r="AL115" s="1">
        <f t="shared" si="37"/>
        <v>4100000</v>
      </c>
      <c r="AM115" s="1">
        <v>0</v>
      </c>
      <c r="AN115" s="10">
        <f t="shared" si="41"/>
        <v>6065767</v>
      </c>
      <c r="AO115" s="217"/>
      <c r="AP115" s="501" t="s">
        <v>653</v>
      </c>
      <c r="AQ115" s="366"/>
      <c r="AR115" s="69"/>
      <c r="AS115" s="366"/>
      <c r="AT115" s="69"/>
    </row>
    <row r="116" spans="1:46" s="240" customFormat="1" ht="18" customHeight="1">
      <c r="A116" s="2">
        <v>111</v>
      </c>
      <c r="B116" s="264" t="s">
        <v>253</v>
      </c>
      <c r="C116" s="233" t="s">
        <v>50</v>
      </c>
      <c r="D116" s="264">
        <v>207238</v>
      </c>
      <c r="E116" s="264"/>
      <c r="F116" s="234" t="s">
        <v>242</v>
      </c>
      <c r="G116" s="233">
        <v>5</v>
      </c>
      <c r="H116" s="233"/>
      <c r="I116" s="235">
        <v>27767</v>
      </c>
      <c r="J116" s="236"/>
      <c r="K116" s="236"/>
      <c r="L116" s="236"/>
      <c r="M116" s="236">
        <v>0</v>
      </c>
      <c r="N116" s="236">
        <v>0</v>
      </c>
      <c r="O116" s="236">
        <v>0</v>
      </c>
      <c r="P116" s="236">
        <v>0</v>
      </c>
      <c r="Q116" s="236">
        <v>0</v>
      </c>
      <c r="R116" s="236">
        <v>0</v>
      </c>
      <c r="S116" s="236">
        <f t="shared" si="42"/>
        <v>27767</v>
      </c>
      <c r="T116" s="236">
        <v>0</v>
      </c>
      <c r="U116" s="236">
        <v>0</v>
      </c>
      <c r="V116" s="236">
        <f t="shared" si="43"/>
        <v>0</v>
      </c>
      <c r="W116" s="236"/>
      <c r="X116" s="236"/>
      <c r="Y116" s="236"/>
      <c r="Z116" s="236"/>
      <c r="AA116" s="236"/>
      <c r="AB116" s="236">
        <f>V116+W116+X116+Z116+AA116+Y116</f>
        <v>0</v>
      </c>
      <c r="AC116" s="236">
        <v>0</v>
      </c>
      <c r="AD116" s="236">
        <v>0</v>
      </c>
      <c r="AE116" s="236"/>
      <c r="AF116" s="217"/>
      <c r="AG116" s="236">
        <v>0</v>
      </c>
      <c r="AH116" s="236">
        <v>0</v>
      </c>
      <c r="AI116" s="236">
        <v>0</v>
      </c>
      <c r="AJ116" s="236">
        <v>0</v>
      </c>
      <c r="AK116" s="236">
        <v>0</v>
      </c>
      <c r="AL116" s="236">
        <f t="shared" si="37"/>
        <v>0</v>
      </c>
      <c r="AM116" s="236">
        <v>4000000</v>
      </c>
      <c r="AN116" s="238">
        <f t="shared" si="41"/>
        <v>4027767</v>
      </c>
      <c r="AO116" s="217"/>
      <c r="AP116" s="500" t="s">
        <v>654</v>
      </c>
      <c r="AQ116" s="467"/>
      <c r="AR116" s="247"/>
      <c r="AS116" s="450"/>
      <c r="AT116" s="247"/>
    </row>
    <row r="117" spans="1:46" s="5" customFormat="1" ht="18" customHeight="1">
      <c r="A117" s="2">
        <v>112</v>
      </c>
      <c r="B117" s="91" t="s">
        <v>253</v>
      </c>
      <c r="C117" s="3" t="s">
        <v>50</v>
      </c>
      <c r="D117" s="91">
        <v>207239</v>
      </c>
      <c r="E117" s="91"/>
      <c r="F117" s="4" t="s">
        <v>243</v>
      </c>
      <c r="G117" s="3">
        <v>5</v>
      </c>
      <c r="H117" s="3"/>
      <c r="I117" s="9">
        <v>403481</v>
      </c>
      <c r="J117" s="1"/>
      <c r="K117" s="1"/>
      <c r="L117" s="1"/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f t="shared" si="42"/>
        <v>403481</v>
      </c>
      <c r="T117" s="1">
        <v>0</v>
      </c>
      <c r="U117" s="1">
        <v>0</v>
      </c>
      <c r="V117" s="1">
        <f t="shared" si="43"/>
        <v>0</v>
      </c>
      <c r="W117" s="1"/>
      <c r="X117" s="1"/>
      <c r="Y117" s="1"/>
      <c r="Z117" s="1"/>
      <c r="AA117" s="1"/>
      <c r="AB117" s="1">
        <f>V117+W117+X117+Z117+AA117+Y117</f>
        <v>0</v>
      </c>
      <c r="AC117" s="1">
        <v>0</v>
      </c>
      <c r="AD117" s="1">
        <v>0</v>
      </c>
      <c r="AE117" s="1"/>
      <c r="AF117" s="217"/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f t="shared" si="37"/>
        <v>0</v>
      </c>
      <c r="AM117" s="1">
        <v>6500000</v>
      </c>
      <c r="AN117" s="10">
        <f t="shared" si="41"/>
        <v>6903481</v>
      </c>
      <c r="AO117" s="217"/>
      <c r="AP117" s="501" t="s">
        <v>655</v>
      </c>
      <c r="AQ117" s="131"/>
      <c r="AR117" s="71"/>
      <c r="AS117" s="338"/>
      <c r="AT117" s="71"/>
    </row>
    <row r="118" spans="1:46" s="240" customFormat="1" ht="18" customHeight="1">
      <c r="A118" s="273">
        <v>113</v>
      </c>
      <c r="B118" s="233"/>
      <c r="C118" s="233" t="s">
        <v>50</v>
      </c>
      <c r="D118" s="233" t="s">
        <v>477</v>
      </c>
      <c r="E118" s="233"/>
      <c r="F118" s="234" t="s">
        <v>487</v>
      </c>
      <c r="G118" s="233"/>
      <c r="H118" s="233"/>
      <c r="I118" s="235"/>
      <c r="J118" s="235"/>
      <c r="K118" s="236"/>
      <c r="L118" s="236"/>
      <c r="M118" s="236"/>
      <c r="N118" s="236"/>
      <c r="O118" s="236"/>
      <c r="P118" s="236"/>
      <c r="Q118" s="236"/>
      <c r="R118" s="236">
        <v>0</v>
      </c>
      <c r="S118" s="236">
        <f t="shared" si="42"/>
        <v>0</v>
      </c>
      <c r="T118" s="236">
        <v>0</v>
      </c>
      <c r="U118" s="236">
        <v>0</v>
      </c>
      <c r="V118" s="236">
        <f t="shared" si="43"/>
        <v>0</v>
      </c>
      <c r="W118" s="236"/>
      <c r="X118" s="236"/>
      <c r="Y118" s="236"/>
      <c r="Z118" s="236"/>
      <c r="AA118" s="236"/>
      <c r="AB118" s="228">
        <f>SUM(V118:AA118)</f>
        <v>0</v>
      </c>
      <c r="AC118" s="236">
        <v>0</v>
      </c>
      <c r="AD118" s="236">
        <v>0</v>
      </c>
      <c r="AE118" s="236"/>
      <c r="AF118" s="217"/>
      <c r="AG118" s="236">
        <v>230000</v>
      </c>
      <c r="AH118" s="236">
        <v>200000</v>
      </c>
      <c r="AI118" s="236">
        <v>1533000</v>
      </c>
      <c r="AJ118" s="236">
        <v>0</v>
      </c>
      <c r="AK118" s="236">
        <v>0</v>
      </c>
      <c r="AL118" s="236">
        <f>SUM(AG118:AK118)</f>
        <v>1963000</v>
      </c>
      <c r="AM118" s="236">
        <v>0</v>
      </c>
      <c r="AN118" s="238">
        <f t="shared" si="41"/>
        <v>1963000</v>
      </c>
      <c r="AO118" s="217"/>
      <c r="AP118" s="505" t="s">
        <v>656</v>
      </c>
      <c r="AQ118" s="443"/>
      <c r="AR118" s="243"/>
      <c r="AS118" s="437"/>
      <c r="AT118" s="247"/>
    </row>
    <row r="119" spans="1:46" s="5" customFormat="1" ht="18" customHeight="1">
      <c r="A119" s="2">
        <v>114</v>
      </c>
      <c r="B119" s="3" t="s">
        <v>19</v>
      </c>
      <c r="C119" s="3" t="s">
        <v>50</v>
      </c>
      <c r="D119" s="3"/>
      <c r="E119" s="3"/>
      <c r="F119" s="53" t="s">
        <v>342</v>
      </c>
      <c r="G119" s="3">
        <v>3</v>
      </c>
      <c r="H119" s="3"/>
      <c r="I119" s="9"/>
      <c r="J119" s="9"/>
      <c r="K119" s="1"/>
      <c r="L119" s="1"/>
      <c r="M119" s="1"/>
      <c r="N119" s="1"/>
      <c r="O119" s="1"/>
      <c r="P119" s="1">
        <v>0</v>
      </c>
      <c r="Q119" s="1">
        <v>0</v>
      </c>
      <c r="R119" s="1">
        <v>0</v>
      </c>
      <c r="S119" s="1">
        <f t="shared" si="42"/>
        <v>0</v>
      </c>
      <c r="T119" s="1">
        <v>0</v>
      </c>
      <c r="U119" s="1">
        <v>0</v>
      </c>
      <c r="V119" s="1">
        <f t="shared" si="43"/>
        <v>0</v>
      </c>
      <c r="W119" s="1"/>
      <c r="X119" s="1"/>
      <c r="Y119" s="1"/>
      <c r="Z119" s="1"/>
      <c r="AA119" s="1"/>
      <c r="AB119" s="1">
        <f>SUM(V119:AA119)</f>
        <v>0</v>
      </c>
      <c r="AC119" s="1">
        <v>0</v>
      </c>
      <c r="AD119" s="1">
        <v>0</v>
      </c>
      <c r="AE119" s="1"/>
      <c r="AF119" s="217"/>
      <c r="AG119" s="1">
        <v>0</v>
      </c>
      <c r="AH119" s="1">
        <v>200000</v>
      </c>
      <c r="AI119" s="1">
        <v>0</v>
      </c>
      <c r="AJ119" s="1">
        <v>0</v>
      </c>
      <c r="AK119" s="1">
        <v>0</v>
      </c>
      <c r="AL119" s="1">
        <f>SUM(AG119:AK119)</f>
        <v>200000</v>
      </c>
      <c r="AM119" s="1">
        <v>0</v>
      </c>
      <c r="AN119" s="10">
        <f t="shared" si="41"/>
        <v>200000</v>
      </c>
      <c r="AO119" s="217"/>
      <c r="AP119" s="501" t="s">
        <v>657</v>
      </c>
      <c r="AQ119" s="314"/>
      <c r="AR119" s="71"/>
      <c r="AS119" s="366"/>
      <c r="AT119" s="71"/>
    </row>
    <row r="120" spans="1:46" s="240" customFormat="1" ht="18" customHeight="1">
      <c r="A120" s="2">
        <v>115</v>
      </c>
      <c r="B120" s="233" t="s">
        <v>19</v>
      </c>
      <c r="C120" s="233" t="s">
        <v>50</v>
      </c>
      <c r="D120" s="233"/>
      <c r="E120" s="233"/>
      <c r="F120" s="253" t="s">
        <v>392</v>
      </c>
      <c r="G120" s="233">
        <v>3</v>
      </c>
      <c r="H120" s="233"/>
      <c r="I120" s="235"/>
      <c r="J120" s="235"/>
      <c r="K120" s="236"/>
      <c r="L120" s="236"/>
      <c r="M120" s="236"/>
      <c r="N120" s="236"/>
      <c r="O120" s="236"/>
      <c r="P120" s="236"/>
      <c r="Q120" s="236">
        <v>0</v>
      </c>
      <c r="R120" s="236">
        <v>0</v>
      </c>
      <c r="S120" s="236">
        <f t="shared" si="42"/>
        <v>0</v>
      </c>
      <c r="T120" s="236">
        <v>0</v>
      </c>
      <c r="U120" s="236">
        <v>0</v>
      </c>
      <c r="V120" s="236">
        <f t="shared" si="43"/>
        <v>0</v>
      </c>
      <c r="W120" s="236"/>
      <c r="X120" s="236"/>
      <c r="Y120" s="236"/>
      <c r="Z120" s="236"/>
      <c r="AA120" s="236"/>
      <c r="AB120" s="236">
        <f>SUM(V120:AA120)</f>
        <v>0</v>
      </c>
      <c r="AC120" s="236">
        <v>0</v>
      </c>
      <c r="AD120" s="236">
        <v>0</v>
      </c>
      <c r="AE120" s="236"/>
      <c r="AF120" s="217"/>
      <c r="AG120" s="236">
        <v>0</v>
      </c>
      <c r="AH120" s="236">
        <v>759000</v>
      </c>
      <c r="AI120" s="236">
        <v>0</v>
      </c>
      <c r="AJ120" s="236">
        <v>0</v>
      </c>
      <c r="AK120" s="236">
        <v>0</v>
      </c>
      <c r="AL120" s="236">
        <f t="shared" si="37"/>
        <v>759000</v>
      </c>
      <c r="AM120" s="236">
        <v>0</v>
      </c>
      <c r="AN120" s="238">
        <f t="shared" si="41"/>
        <v>759000</v>
      </c>
      <c r="AO120" s="217"/>
      <c r="AP120" s="500" t="s">
        <v>658</v>
      </c>
      <c r="AQ120" s="467"/>
      <c r="AR120" s="247"/>
      <c r="AS120" s="438"/>
      <c r="AT120" s="247"/>
    </row>
    <row r="121" spans="1:46" s="5" customFormat="1" ht="18" customHeight="1">
      <c r="A121" s="2">
        <v>116</v>
      </c>
      <c r="B121" s="3" t="s">
        <v>16</v>
      </c>
      <c r="C121" s="3" t="s">
        <v>50</v>
      </c>
      <c r="D121" s="3">
        <v>207284</v>
      </c>
      <c r="E121" s="3"/>
      <c r="F121" s="4" t="s">
        <v>98</v>
      </c>
      <c r="G121" s="3">
        <v>5</v>
      </c>
      <c r="H121" s="3"/>
      <c r="I121" s="9">
        <v>0</v>
      </c>
      <c r="J121" s="9"/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f t="shared" si="42"/>
        <v>0</v>
      </c>
      <c r="T121" s="1">
        <v>0</v>
      </c>
      <c r="U121" s="1">
        <v>0</v>
      </c>
      <c r="V121" s="1">
        <f t="shared" si="43"/>
        <v>0</v>
      </c>
      <c r="W121" s="1"/>
      <c r="X121" s="1"/>
      <c r="Y121" s="1"/>
      <c r="Z121" s="1"/>
      <c r="AA121" s="1"/>
      <c r="AB121" s="1">
        <f t="shared" ref="AB121:AB123" si="45">SUM(V121:AA121)</f>
        <v>0</v>
      </c>
      <c r="AC121" s="1">
        <v>0</v>
      </c>
      <c r="AD121" s="1">
        <v>0</v>
      </c>
      <c r="AE121" s="1"/>
      <c r="AF121" s="217"/>
      <c r="AG121" s="1">
        <v>1260000</v>
      </c>
      <c r="AH121" s="1">
        <v>0</v>
      </c>
      <c r="AI121" s="1">
        <v>4500000</v>
      </c>
      <c r="AJ121" s="1">
        <v>0</v>
      </c>
      <c r="AK121" s="1">
        <v>0</v>
      </c>
      <c r="AL121" s="1">
        <f t="shared" si="37"/>
        <v>5760000</v>
      </c>
      <c r="AM121" s="1">
        <v>0</v>
      </c>
      <c r="AN121" s="10">
        <f t="shared" si="41"/>
        <v>5760000</v>
      </c>
      <c r="AO121" s="217"/>
      <c r="AP121" s="501" t="s">
        <v>659</v>
      </c>
      <c r="AQ121" s="366"/>
      <c r="AR121" s="69"/>
      <c r="AS121" s="366"/>
      <c r="AT121" s="71"/>
    </row>
    <row r="122" spans="1:46" s="240" customFormat="1" ht="18" customHeight="1">
      <c r="A122" s="273">
        <v>117</v>
      </c>
      <c r="B122" s="233" t="s">
        <v>12</v>
      </c>
      <c r="C122" s="233" t="s">
        <v>50</v>
      </c>
      <c r="D122" s="233">
        <v>207455</v>
      </c>
      <c r="E122" s="233"/>
      <c r="F122" s="253" t="s">
        <v>393</v>
      </c>
      <c r="G122" s="233">
        <v>3</v>
      </c>
      <c r="H122" s="233"/>
      <c r="I122" s="235"/>
      <c r="J122" s="235"/>
      <c r="K122" s="236"/>
      <c r="L122" s="236"/>
      <c r="M122" s="236"/>
      <c r="N122" s="236"/>
      <c r="O122" s="236"/>
      <c r="P122" s="236"/>
      <c r="Q122" s="236">
        <v>0</v>
      </c>
      <c r="R122" s="236">
        <v>57160</v>
      </c>
      <c r="S122" s="236">
        <f t="shared" si="42"/>
        <v>57160</v>
      </c>
      <c r="T122" s="236">
        <v>0</v>
      </c>
      <c r="U122" s="236">
        <v>447645</v>
      </c>
      <c r="V122" s="236">
        <f t="shared" si="43"/>
        <v>447645</v>
      </c>
      <c r="W122" s="236"/>
      <c r="X122" s="236"/>
      <c r="Y122" s="236"/>
      <c r="Z122" s="236"/>
      <c r="AA122" s="236"/>
      <c r="AB122" s="236">
        <f t="shared" si="45"/>
        <v>447645</v>
      </c>
      <c r="AC122" s="236">
        <v>0</v>
      </c>
      <c r="AD122" s="236">
        <v>0</v>
      </c>
      <c r="AE122" s="236"/>
      <c r="AF122" s="217"/>
      <c r="AG122" s="236">
        <v>0</v>
      </c>
      <c r="AH122" s="236">
        <v>1500000</v>
      </c>
      <c r="AI122" s="236">
        <v>1500000</v>
      </c>
      <c r="AJ122" s="236">
        <v>0</v>
      </c>
      <c r="AK122" s="236">
        <v>0</v>
      </c>
      <c r="AL122" s="236">
        <f>SUM(AG122:AK122)</f>
        <v>3000000</v>
      </c>
      <c r="AM122" s="236">
        <v>0</v>
      </c>
      <c r="AN122" s="238">
        <f t="shared" si="41"/>
        <v>3504805</v>
      </c>
      <c r="AO122" s="217"/>
      <c r="AP122" s="500" t="s">
        <v>660</v>
      </c>
      <c r="AQ122" s="467"/>
      <c r="AR122" s="247"/>
      <c r="AS122" s="438"/>
      <c r="AT122" s="247"/>
    </row>
    <row r="123" spans="1:46" s="5" customFormat="1" ht="18" customHeight="1">
      <c r="A123" s="2">
        <v>118</v>
      </c>
      <c r="B123" s="3" t="s">
        <v>23</v>
      </c>
      <c r="C123" s="3" t="s">
        <v>50</v>
      </c>
      <c r="D123" s="3">
        <v>207162</v>
      </c>
      <c r="E123" s="3"/>
      <c r="F123" s="53" t="s">
        <v>397</v>
      </c>
      <c r="G123" s="3">
        <v>3</v>
      </c>
      <c r="H123" s="3"/>
      <c r="I123" s="9">
        <v>0</v>
      </c>
      <c r="J123" s="9"/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f t="shared" si="42"/>
        <v>0</v>
      </c>
      <c r="T123" s="1">
        <v>0</v>
      </c>
      <c r="U123" s="1">
        <v>0</v>
      </c>
      <c r="V123" s="1">
        <f t="shared" si="43"/>
        <v>0</v>
      </c>
      <c r="W123" s="1"/>
      <c r="X123" s="1"/>
      <c r="Y123" s="1"/>
      <c r="Z123" s="1"/>
      <c r="AA123" s="1"/>
      <c r="AB123" s="1">
        <f t="shared" si="45"/>
        <v>0</v>
      </c>
      <c r="AC123" s="1">
        <v>0</v>
      </c>
      <c r="AD123" s="1">
        <v>0</v>
      </c>
      <c r="AE123" s="1"/>
      <c r="AF123" s="217"/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f t="shared" ref="AL123:AL141" si="46">SUM(AG123:AK123)</f>
        <v>0</v>
      </c>
      <c r="AM123" s="1">
        <v>1800000</v>
      </c>
      <c r="AN123" s="10">
        <f t="shared" si="41"/>
        <v>1800000</v>
      </c>
      <c r="AO123" s="217"/>
      <c r="AP123" s="504" t="s">
        <v>661</v>
      </c>
      <c r="AQ123" s="366"/>
      <c r="AR123" s="69"/>
      <c r="AS123" s="366"/>
      <c r="AT123" s="71"/>
    </row>
    <row r="124" spans="1:46" s="240" customFormat="1" ht="18" customHeight="1">
      <c r="A124" s="2">
        <v>119</v>
      </c>
      <c r="B124" s="233" t="s">
        <v>12</v>
      </c>
      <c r="C124" s="233" t="s">
        <v>50</v>
      </c>
      <c r="D124" s="233">
        <v>207424</v>
      </c>
      <c r="E124" s="233"/>
      <c r="F124" s="253" t="s">
        <v>100</v>
      </c>
      <c r="G124" s="233">
        <v>3</v>
      </c>
      <c r="H124" s="233"/>
      <c r="I124" s="235">
        <v>586870</v>
      </c>
      <c r="J124" s="235">
        <v>223717</v>
      </c>
      <c r="K124" s="236">
        <v>170815</v>
      </c>
      <c r="L124" s="236">
        <v>222618</v>
      </c>
      <c r="M124" s="236">
        <v>307965</v>
      </c>
      <c r="N124" s="236">
        <v>7668</v>
      </c>
      <c r="O124" s="236">
        <v>164024</v>
      </c>
      <c r="P124" s="236">
        <v>181483</v>
      </c>
      <c r="Q124" s="236">
        <v>249714</v>
      </c>
      <c r="R124" s="236">
        <v>556144</v>
      </c>
      <c r="S124" s="236">
        <f t="shared" si="42"/>
        <v>2671018</v>
      </c>
      <c r="T124" s="236">
        <v>700000</v>
      </c>
      <c r="U124" s="236">
        <v>405674</v>
      </c>
      <c r="V124" s="236">
        <f t="shared" si="43"/>
        <v>1105674</v>
      </c>
      <c r="W124" s="236"/>
      <c r="X124" s="236"/>
      <c r="Y124" s="236"/>
      <c r="Z124" s="236"/>
      <c r="AA124" s="236"/>
      <c r="AB124" s="236">
        <f t="shared" ref="AB124:AB129" si="47">SUM(V124:AA124)</f>
        <v>1105674</v>
      </c>
      <c r="AC124" s="236">
        <v>0</v>
      </c>
      <c r="AD124" s="236">
        <v>0</v>
      </c>
      <c r="AE124" s="236"/>
      <c r="AF124" s="217"/>
      <c r="AG124" s="236">
        <v>400000</v>
      </c>
      <c r="AH124" s="236">
        <v>400000</v>
      </c>
      <c r="AI124" s="236">
        <v>300000</v>
      </c>
      <c r="AJ124" s="236">
        <v>200000</v>
      </c>
      <c r="AK124" s="236">
        <v>200000</v>
      </c>
      <c r="AL124" s="236">
        <f t="shared" si="46"/>
        <v>1500000</v>
      </c>
      <c r="AM124" s="236">
        <v>1500000</v>
      </c>
      <c r="AN124" s="238">
        <f t="shared" si="41"/>
        <v>6776692</v>
      </c>
      <c r="AO124" s="217"/>
      <c r="AP124" s="500" t="s">
        <v>662</v>
      </c>
      <c r="AQ124" s="443"/>
      <c r="AR124" s="243"/>
      <c r="AS124" s="443"/>
      <c r="AT124" s="247"/>
    </row>
    <row r="125" spans="1:46" s="5" customFormat="1" ht="18" customHeight="1">
      <c r="A125" s="273">
        <v>120</v>
      </c>
      <c r="B125" s="3" t="s">
        <v>12</v>
      </c>
      <c r="C125" s="3" t="s">
        <v>50</v>
      </c>
      <c r="D125" s="3">
        <v>207456</v>
      </c>
      <c r="E125" s="3"/>
      <c r="F125" s="78" t="s">
        <v>394</v>
      </c>
      <c r="G125" s="3">
        <v>3</v>
      </c>
      <c r="H125" s="3"/>
      <c r="I125" s="9"/>
      <c r="J125" s="9"/>
      <c r="K125" s="1"/>
      <c r="L125" s="1"/>
      <c r="M125" s="1"/>
      <c r="N125" s="1"/>
      <c r="O125" s="1"/>
      <c r="P125" s="1"/>
      <c r="Q125" s="1">
        <v>0</v>
      </c>
      <c r="R125" s="1">
        <v>38048</v>
      </c>
      <c r="S125" s="1">
        <f t="shared" si="42"/>
        <v>38048</v>
      </c>
      <c r="T125" s="1">
        <v>0</v>
      </c>
      <c r="U125" s="1">
        <v>144313</v>
      </c>
      <c r="V125" s="1">
        <f t="shared" si="43"/>
        <v>144313</v>
      </c>
      <c r="W125" s="1"/>
      <c r="X125" s="1"/>
      <c r="Y125" s="1"/>
      <c r="Z125" s="1"/>
      <c r="AA125" s="1"/>
      <c r="AB125" s="1">
        <f t="shared" si="47"/>
        <v>144313</v>
      </c>
      <c r="AC125" s="1">
        <v>0</v>
      </c>
      <c r="AD125" s="1">
        <v>0</v>
      </c>
      <c r="AE125" s="1"/>
      <c r="AF125" s="217"/>
      <c r="AG125" s="1">
        <v>150000</v>
      </c>
      <c r="AH125" s="1">
        <v>150000</v>
      </c>
      <c r="AI125" s="1">
        <v>150000</v>
      </c>
      <c r="AJ125" s="1">
        <v>400000</v>
      </c>
      <c r="AK125" s="1">
        <v>0</v>
      </c>
      <c r="AL125" s="1">
        <f t="shared" si="46"/>
        <v>850000</v>
      </c>
      <c r="AM125" s="1">
        <v>0</v>
      </c>
      <c r="AN125" s="10">
        <f t="shared" si="41"/>
        <v>1032361</v>
      </c>
      <c r="AO125" s="217"/>
      <c r="AP125" s="501" t="s">
        <v>663</v>
      </c>
      <c r="AQ125" s="131"/>
      <c r="AR125" s="69"/>
      <c r="AS125" s="350"/>
      <c r="AT125" s="71"/>
    </row>
    <row r="126" spans="1:46" s="240" customFormat="1" ht="18" customHeight="1">
      <c r="A126" s="2">
        <v>121</v>
      </c>
      <c r="B126" s="233" t="s">
        <v>12</v>
      </c>
      <c r="C126" s="233" t="s">
        <v>50</v>
      </c>
      <c r="D126" s="233">
        <v>207184</v>
      </c>
      <c r="E126" s="233"/>
      <c r="F126" s="234" t="s">
        <v>101</v>
      </c>
      <c r="G126" s="233">
        <v>5</v>
      </c>
      <c r="H126" s="233"/>
      <c r="I126" s="235">
        <v>0</v>
      </c>
      <c r="J126" s="235"/>
      <c r="K126" s="236">
        <v>0</v>
      </c>
      <c r="L126" s="236">
        <v>132553</v>
      </c>
      <c r="M126" s="236">
        <v>110241</v>
      </c>
      <c r="N126" s="236">
        <v>16077</v>
      </c>
      <c r="O126" s="236">
        <v>29635</v>
      </c>
      <c r="P126" s="236">
        <v>41454</v>
      </c>
      <c r="Q126" s="236">
        <v>0</v>
      </c>
      <c r="R126" s="236">
        <v>0</v>
      </c>
      <c r="S126" s="236">
        <f t="shared" si="42"/>
        <v>329960</v>
      </c>
      <c r="T126" s="236">
        <v>0</v>
      </c>
      <c r="U126" s="236">
        <v>0</v>
      </c>
      <c r="V126" s="236">
        <f t="shared" si="43"/>
        <v>0</v>
      </c>
      <c r="W126" s="236"/>
      <c r="X126" s="236"/>
      <c r="Y126" s="236"/>
      <c r="Z126" s="236"/>
      <c r="AA126" s="239"/>
      <c r="AB126" s="236">
        <f t="shared" si="47"/>
        <v>0</v>
      </c>
      <c r="AC126" s="236">
        <v>0</v>
      </c>
      <c r="AD126" s="236">
        <v>0</v>
      </c>
      <c r="AE126" s="236"/>
      <c r="AF126" s="217"/>
      <c r="AG126" s="236">
        <v>0</v>
      </c>
      <c r="AH126" s="236">
        <v>0</v>
      </c>
      <c r="AI126" s="236">
        <v>0</v>
      </c>
      <c r="AJ126" s="236">
        <v>200000</v>
      </c>
      <c r="AK126" s="236">
        <v>2000000</v>
      </c>
      <c r="AL126" s="236">
        <f t="shared" si="46"/>
        <v>2200000</v>
      </c>
      <c r="AM126" s="236">
        <v>0</v>
      </c>
      <c r="AN126" s="238">
        <f t="shared" si="41"/>
        <v>2529960</v>
      </c>
      <c r="AO126" s="217"/>
      <c r="AP126" s="500" t="s">
        <v>664</v>
      </c>
      <c r="AQ126" s="443"/>
      <c r="AR126" s="243"/>
      <c r="AS126" s="443"/>
      <c r="AT126" s="247"/>
    </row>
    <row r="127" spans="1:46" s="5" customFormat="1" ht="18" customHeight="1">
      <c r="A127" s="2">
        <v>122</v>
      </c>
      <c r="B127" s="3" t="s">
        <v>22</v>
      </c>
      <c r="C127" s="3" t="s">
        <v>50</v>
      </c>
      <c r="D127" s="3">
        <v>207194</v>
      </c>
      <c r="E127" s="3"/>
      <c r="F127" s="4" t="s">
        <v>103</v>
      </c>
      <c r="G127" s="3">
        <v>5</v>
      </c>
      <c r="H127" s="3"/>
      <c r="I127" s="9">
        <v>0</v>
      </c>
      <c r="J127" s="9"/>
      <c r="K127" s="1">
        <v>0</v>
      </c>
      <c r="L127" s="1">
        <v>34752</v>
      </c>
      <c r="M127" s="1">
        <v>343135</v>
      </c>
      <c r="N127" s="1">
        <v>99179</v>
      </c>
      <c r="O127" s="1">
        <v>29275</v>
      </c>
      <c r="P127" s="1">
        <v>13181</v>
      </c>
      <c r="Q127" s="1">
        <v>0</v>
      </c>
      <c r="R127" s="1">
        <v>0</v>
      </c>
      <c r="S127" s="1">
        <f t="shared" si="42"/>
        <v>519522</v>
      </c>
      <c r="T127" s="1">
        <v>0</v>
      </c>
      <c r="U127" s="1">
        <v>0</v>
      </c>
      <c r="V127" s="1">
        <f t="shared" si="43"/>
        <v>0</v>
      </c>
      <c r="W127" s="1"/>
      <c r="X127" s="1"/>
      <c r="Y127" s="1"/>
      <c r="Z127" s="1"/>
      <c r="AA127" s="1"/>
      <c r="AB127" s="1">
        <f t="shared" si="47"/>
        <v>0</v>
      </c>
      <c r="AC127" s="1">
        <v>0</v>
      </c>
      <c r="AD127" s="1">
        <v>0</v>
      </c>
      <c r="AE127" s="1"/>
      <c r="AF127" s="217"/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f t="shared" si="46"/>
        <v>0</v>
      </c>
      <c r="AM127" s="1">
        <v>6379248</v>
      </c>
      <c r="AN127" s="10">
        <f t="shared" si="41"/>
        <v>6898770</v>
      </c>
      <c r="AO127" s="217"/>
      <c r="AP127" s="501" t="s">
        <v>665</v>
      </c>
      <c r="AQ127" s="366"/>
      <c r="AR127" s="69"/>
      <c r="AS127" s="366"/>
      <c r="AT127" s="71"/>
    </row>
    <row r="128" spans="1:46" s="240" customFormat="1" ht="18" customHeight="1">
      <c r="A128" s="2">
        <v>123</v>
      </c>
      <c r="B128" s="233" t="s">
        <v>23</v>
      </c>
      <c r="C128" s="233" t="s">
        <v>50</v>
      </c>
      <c r="D128" s="233">
        <v>207325</v>
      </c>
      <c r="E128" s="233"/>
      <c r="F128" s="234" t="s">
        <v>303</v>
      </c>
      <c r="G128" s="233">
        <v>4</v>
      </c>
      <c r="H128" s="233"/>
      <c r="I128" s="235"/>
      <c r="J128" s="235"/>
      <c r="K128" s="236"/>
      <c r="L128" s="236"/>
      <c r="M128" s="236"/>
      <c r="N128" s="236"/>
      <c r="O128" s="236">
        <v>0</v>
      </c>
      <c r="P128" s="236">
        <v>0</v>
      </c>
      <c r="Q128" s="236">
        <v>77422</v>
      </c>
      <c r="R128" s="236">
        <v>564631</v>
      </c>
      <c r="S128" s="236">
        <v>642053</v>
      </c>
      <c r="T128" s="236">
        <v>17000000</v>
      </c>
      <c r="U128" s="236">
        <v>1330002</v>
      </c>
      <c r="V128" s="236">
        <f t="shared" si="43"/>
        <v>18330002</v>
      </c>
      <c r="W128" s="236"/>
      <c r="X128" s="236"/>
      <c r="Y128" s="236"/>
      <c r="Z128" s="236"/>
      <c r="AA128" s="236"/>
      <c r="AB128" s="236">
        <v>18093947</v>
      </c>
      <c r="AC128" s="236">
        <v>0</v>
      </c>
      <c r="AD128" s="236">
        <v>0</v>
      </c>
      <c r="AE128" s="236"/>
      <c r="AF128" s="217"/>
      <c r="AG128" s="236">
        <v>10864855</v>
      </c>
      <c r="AH128" s="236">
        <v>0</v>
      </c>
      <c r="AI128" s="236">
        <v>0</v>
      </c>
      <c r="AJ128" s="236">
        <v>0</v>
      </c>
      <c r="AK128" s="236">
        <v>0</v>
      </c>
      <c r="AL128" s="236">
        <f t="shared" si="46"/>
        <v>10864855</v>
      </c>
      <c r="AM128" s="236">
        <v>0</v>
      </c>
      <c r="AN128" s="238">
        <f t="shared" si="41"/>
        <v>29600855</v>
      </c>
      <c r="AO128" s="217"/>
      <c r="AP128" s="472" t="s">
        <v>666</v>
      </c>
      <c r="AQ128" s="443"/>
      <c r="AR128" s="243"/>
      <c r="AS128" s="443"/>
      <c r="AT128" s="247"/>
    </row>
    <row r="129" spans="1:46" s="5" customFormat="1" ht="18" customHeight="1">
      <c r="A129" s="273">
        <v>124</v>
      </c>
      <c r="B129" s="3" t="s">
        <v>23</v>
      </c>
      <c r="C129" s="3" t="s">
        <v>50</v>
      </c>
      <c r="D129" s="3"/>
      <c r="E129" s="3"/>
      <c r="F129" s="4" t="s">
        <v>488</v>
      </c>
      <c r="G129" s="3">
        <v>5</v>
      </c>
      <c r="H129" s="3"/>
      <c r="I129" s="9"/>
      <c r="J129" s="9"/>
      <c r="K129" s="1"/>
      <c r="L129" s="1"/>
      <c r="M129" s="1"/>
      <c r="N129" s="1"/>
      <c r="O129" s="1">
        <v>0</v>
      </c>
      <c r="P129" s="1">
        <v>0</v>
      </c>
      <c r="Q129" s="1">
        <v>0</v>
      </c>
      <c r="R129" s="1">
        <v>0</v>
      </c>
      <c r="S129" s="1">
        <f t="shared" si="42"/>
        <v>0</v>
      </c>
      <c r="T129" s="1">
        <v>0</v>
      </c>
      <c r="U129" s="1">
        <v>0</v>
      </c>
      <c r="V129" s="1">
        <f t="shared" si="43"/>
        <v>0</v>
      </c>
      <c r="W129" s="1"/>
      <c r="X129" s="1"/>
      <c r="Y129" s="1"/>
      <c r="Z129" s="1"/>
      <c r="AA129" s="1"/>
      <c r="AB129" s="1">
        <f t="shared" si="47"/>
        <v>0</v>
      </c>
      <c r="AC129" s="1">
        <v>0</v>
      </c>
      <c r="AD129" s="1">
        <v>0</v>
      </c>
      <c r="AE129" s="1"/>
      <c r="AF129" s="217"/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f>SUM(AG129:AK129)</f>
        <v>0</v>
      </c>
      <c r="AM129" s="1">
        <v>28000000</v>
      </c>
      <c r="AN129" s="10">
        <f t="shared" si="41"/>
        <v>28000000</v>
      </c>
      <c r="AO129" s="217"/>
      <c r="AP129" s="485" t="s">
        <v>667</v>
      </c>
      <c r="AQ129" s="366"/>
      <c r="AR129" s="69"/>
      <c r="AS129" s="366"/>
      <c r="AT129" s="71"/>
    </row>
    <row r="130" spans="1:46" s="240" customFormat="1" ht="18" customHeight="1">
      <c r="A130" s="2">
        <v>125</v>
      </c>
      <c r="B130" s="264" t="s">
        <v>26</v>
      </c>
      <c r="C130" s="233" t="s">
        <v>50</v>
      </c>
      <c r="D130" s="264">
        <v>207164</v>
      </c>
      <c r="E130" s="264"/>
      <c r="F130" s="234" t="s">
        <v>245</v>
      </c>
      <c r="G130" s="233">
        <v>3</v>
      </c>
      <c r="H130" s="233"/>
      <c r="I130" s="235">
        <v>0</v>
      </c>
      <c r="J130" s="236"/>
      <c r="K130" s="236"/>
      <c r="L130" s="236"/>
      <c r="M130" s="236">
        <v>0</v>
      </c>
      <c r="N130" s="236">
        <v>0</v>
      </c>
      <c r="O130" s="236">
        <v>0</v>
      </c>
      <c r="P130" s="236">
        <v>0</v>
      </c>
      <c r="Q130" s="236">
        <v>56225</v>
      </c>
      <c r="R130" s="236">
        <v>31249</v>
      </c>
      <c r="S130" s="236">
        <f t="shared" si="42"/>
        <v>87474</v>
      </c>
      <c r="T130" s="236">
        <v>0</v>
      </c>
      <c r="U130" s="236">
        <v>13065</v>
      </c>
      <c r="V130" s="236">
        <f t="shared" si="43"/>
        <v>13065</v>
      </c>
      <c r="W130" s="236"/>
      <c r="X130" s="236"/>
      <c r="Y130" s="236"/>
      <c r="Z130" s="236"/>
      <c r="AA130" s="236"/>
      <c r="AB130" s="236">
        <f>V130+W130+X130+Z130+AA130+Y130</f>
        <v>13065</v>
      </c>
      <c r="AC130" s="236">
        <v>0</v>
      </c>
      <c r="AD130" s="236">
        <v>0</v>
      </c>
      <c r="AE130" s="236"/>
      <c r="AF130" s="217"/>
      <c r="AG130" s="236">
        <v>900000</v>
      </c>
      <c r="AH130" s="236">
        <v>0</v>
      </c>
      <c r="AI130" s="236">
        <v>0</v>
      </c>
      <c r="AJ130" s="236">
        <v>0</v>
      </c>
      <c r="AK130" s="236">
        <v>0</v>
      </c>
      <c r="AL130" s="236">
        <f t="shared" si="46"/>
        <v>900000</v>
      </c>
      <c r="AM130" s="236">
        <v>0</v>
      </c>
      <c r="AN130" s="238">
        <f t="shared" si="41"/>
        <v>1000539</v>
      </c>
      <c r="AO130" s="217"/>
      <c r="AP130" s="500" t="s">
        <v>668</v>
      </c>
      <c r="AQ130" s="467"/>
      <c r="AR130" s="247"/>
      <c r="AS130" s="450"/>
      <c r="AT130" s="247"/>
    </row>
    <row r="131" spans="1:46" s="5" customFormat="1" ht="18" customHeight="1">
      <c r="A131" s="2">
        <v>126</v>
      </c>
      <c r="B131" s="3" t="s">
        <v>9</v>
      </c>
      <c r="C131" s="3" t="s">
        <v>50</v>
      </c>
      <c r="D131" s="3"/>
      <c r="F131" s="68" t="s">
        <v>289</v>
      </c>
      <c r="G131" s="3">
        <v>5</v>
      </c>
      <c r="H131" s="3"/>
      <c r="I131" s="1"/>
      <c r="J131" s="1"/>
      <c r="K131" s="1"/>
      <c r="L131" s="1"/>
      <c r="M131" s="1"/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f t="shared" si="42"/>
        <v>0</v>
      </c>
      <c r="T131" s="1">
        <v>0</v>
      </c>
      <c r="U131" s="1">
        <v>0</v>
      </c>
      <c r="V131" s="1">
        <f t="shared" si="43"/>
        <v>0</v>
      </c>
      <c r="W131" s="1"/>
      <c r="X131" s="1"/>
      <c r="Y131" s="1"/>
      <c r="Z131" s="1"/>
      <c r="AA131" s="1"/>
      <c r="AB131" s="1">
        <f t="shared" ref="AB131:AB134" si="48">SUM(V131:AA131)</f>
        <v>0</v>
      </c>
      <c r="AC131" s="1">
        <v>0</v>
      </c>
      <c r="AD131" s="1">
        <v>0</v>
      </c>
      <c r="AE131" s="1"/>
      <c r="AF131" s="217"/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f t="shared" si="46"/>
        <v>0</v>
      </c>
      <c r="AM131" s="1">
        <v>4430000</v>
      </c>
      <c r="AN131" s="10">
        <f t="shared" si="41"/>
        <v>4430000</v>
      </c>
      <c r="AO131" s="217"/>
      <c r="AP131" s="501" t="s">
        <v>669</v>
      </c>
      <c r="AQ131" s="366"/>
      <c r="AR131" s="69"/>
      <c r="AS131" s="366"/>
      <c r="AT131" s="71"/>
    </row>
    <row r="132" spans="1:46" s="240" customFormat="1" ht="18" customHeight="1">
      <c r="A132" s="2">
        <v>127</v>
      </c>
      <c r="B132" s="233" t="s">
        <v>15</v>
      </c>
      <c r="C132" s="233" t="s">
        <v>50</v>
      </c>
      <c r="D132" s="233">
        <v>207170</v>
      </c>
      <c r="E132" s="233"/>
      <c r="F132" s="253" t="s">
        <v>109</v>
      </c>
      <c r="G132" s="233">
        <v>3</v>
      </c>
      <c r="H132" s="233"/>
      <c r="I132" s="235">
        <v>0</v>
      </c>
      <c r="J132" s="235"/>
      <c r="K132" s="236">
        <v>0</v>
      </c>
      <c r="L132" s="236">
        <v>0</v>
      </c>
      <c r="M132" s="236">
        <v>0</v>
      </c>
      <c r="N132" s="236">
        <v>0</v>
      </c>
      <c r="O132" s="236">
        <v>0</v>
      </c>
      <c r="P132" s="236">
        <v>217967</v>
      </c>
      <c r="Q132" s="236">
        <v>1397271</v>
      </c>
      <c r="R132" s="236">
        <v>293295</v>
      </c>
      <c r="S132" s="236">
        <f t="shared" si="42"/>
        <v>1908533</v>
      </c>
      <c r="T132" s="236">
        <v>3800000</v>
      </c>
      <c r="U132" s="236"/>
      <c r="V132" s="236">
        <f t="shared" si="43"/>
        <v>3800000</v>
      </c>
      <c r="W132" s="236"/>
      <c r="X132" s="236"/>
      <c r="Y132" s="236"/>
      <c r="Z132" s="236"/>
      <c r="AA132" s="239"/>
      <c r="AB132" s="236">
        <f t="shared" si="48"/>
        <v>3800000</v>
      </c>
      <c r="AC132" s="236">
        <v>0</v>
      </c>
      <c r="AD132" s="236">
        <v>0</v>
      </c>
      <c r="AE132" s="236"/>
      <c r="AF132" s="217"/>
      <c r="AG132" s="236">
        <v>2500000</v>
      </c>
      <c r="AH132" s="236">
        <v>0</v>
      </c>
      <c r="AI132" s="236">
        <v>0</v>
      </c>
      <c r="AJ132" s="236">
        <v>0</v>
      </c>
      <c r="AK132" s="236">
        <v>0</v>
      </c>
      <c r="AL132" s="236">
        <f t="shared" si="46"/>
        <v>2500000</v>
      </c>
      <c r="AM132" s="236">
        <v>0</v>
      </c>
      <c r="AN132" s="238">
        <f t="shared" si="41"/>
        <v>8208533</v>
      </c>
      <c r="AO132" s="217"/>
      <c r="AP132" s="500" t="s">
        <v>670</v>
      </c>
      <c r="AQ132" s="461"/>
      <c r="AR132" s="243"/>
      <c r="AS132" s="443"/>
      <c r="AT132" s="247"/>
    </row>
    <row r="133" spans="1:46" s="5" customFormat="1" ht="18" customHeight="1">
      <c r="A133" s="273">
        <v>128</v>
      </c>
      <c r="B133" s="3" t="s">
        <v>12</v>
      </c>
      <c r="C133" s="3" t="s">
        <v>50</v>
      </c>
      <c r="D133" s="3">
        <v>207229</v>
      </c>
      <c r="E133" s="3"/>
      <c r="F133" s="4" t="s">
        <v>104</v>
      </c>
      <c r="G133" s="3">
        <v>3</v>
      </c>
      <c r="H133" s="3"/>
      <c r="I133" s="9">
        <v>479528</v>
      </c>
      <c r="J133" s="9">
        <v>468821</v>
      </c>
      <c r="K133" s="1">
        <v>196524</v>
      </c>
      <c r="L133" s="1">
        <v>85350</v>
      </c>
      <c r="M133" s="1">
        <v>172861</v>
      </c>
      <c r="N133" s="1">
        <v>242399</v>
      </c>
      <c r="O133" s="1">
        <v>237657</v>
      </c>
      <c r="P133" s="1">
        <v>225803</v>
      </c>
      <c r="Q133" s="1">
        <v>229409</v>
      </c>
      <c r="R133" s="1">
        <v>335737</v>
      </c>
      <c r="S133" s="1">
        <f t="shared" si="42"/>
        <v>2674089</v>
      </c>
      <c r="T133" s="1">
        <v>250000</v>
      </c>
      <c r="U133" s="1">
        <v>1327</v>
      </c>
      <c r="V133" s="1">
        <f t="shared" si="43"/>
        <v>251327</v>
      </c>
      <c r="W133" s="1"/>
      <c r="X133" s="1"/>
      <c r="Y133" s="1"/>
      <c r="Z133" s="1"/>
      <c r="AA133" s="1"/>
      <c r="AB133" s="1">
        <f t="shared" si="48"/>
        <v>251327</v>
      </c>
      <c r="AC133" s="1">
        <v>0</v>
      </c>
      <c r="AD133" s="1">
        <v>0</v>
      </c>
      <c r="AF133" s="218"/>
      <c r="AG133" s="1">
        <v>250000</v>
      </c>
      <c r="AH133" s="1">
        <v>250000</v>
      </c>
      <c r="AI133" s="1">
        <v>250000</v>
      </c>
      <c r="AJ133" s="1">
        <v>250000</v>
      </c>
      <c r="AK133" s="1">
        <v>250000</v>
      </c>
      <c r="AL133" s="1">
        <f t="shared" si="46"/>
        <v>1250000</v>
      </c>
      <c r="AM133" s="1">
        <v>1000000</v>
      </c>
      <c r="AN133" s="10">
        <f t="shared" si="41"/>
        <v>5175416</v>
      </c>
      <c r="AO133" s="218"/>
      <c r="AP133" s="501" t="s">
        <v>671</v>
      </c>
      <c r="AQ133" s="366"/>
      <c r="AR133" s="69"/>
      <c r="AS133" s="366"/>
      <c r="AT133" s="71"/>
    </row>
    <row r="134" spans="1:46" s="240" customFormat="1" ht="18" customHeight="1">
      <c r="A134" s="2">
        <v>129</v>
      </c>
      <c r="B134" s="233" t="s">
        <v>12</v>
      </c>
      <c r="C134" s="233" t="s">
        <v>50</v>
      </c>
      <c r="D134" s="233">
        <v>207138</v>
      </c>
      <c r="E134" s="233"/>
      <c r="F134" s="234" t="s">
        <v>110</v>
      </c>
      <c r="G134" s="233">
        <v>1</v>
      </c>
      <c r="H134" s="233"/>
      <c r="I134" s="235">
        <v>1125126</v>
      </c>
      <c r="J134" s="235">
        <v>171618</v>
      </c>
      <c r="K134" s="236">
        <v>213466</v>
      </c>
      <c r="L134" s="236">
        <v>488549</v>
      </c>
      <c r="M134" s="236">
        <v>221710</v>
      </c>
      <c r="N134" s="236">
        <v>35460</v>
      </c>
      <c r="O134" s="236">
        <v>943665</v>
      </c>
      <c r="P134" s="236">
        <v>115298</v>
      </c>
      <c r="Q134" s="236">
        <v>93393</v>
      </c>
      <c r="R134" s="236">
        <v>566110</v>
      </c>
      <c r="S134" s="236">
        <f t="shared" si="42"/>
        <v>3974395</v>
      </c>
      <c r="T134" s="236">
        <v>380000</v>
      </c>
      <c r="U134" s="236">
        <v>533776</v>
      </c>
      <c r="V134" s="236">
        <f t="shared" si="43"/>
        <v>913776</v>
      </c>
      <c r="W134" s="236"/>
      <c r="X134" s="236"/>
      <c r="Y134" s="236"/>
      <c r="Z134" s="236"/>
      <c r="AA134" s="236"/>
      <c r="AB134" s="236">
        <f t="shared" si="48"/>
        <v>913776</v>
      </c>
      <c r="AC134" s="236">
        <v>0</v>
      </c>
      <c r="AD134" s="236">
        <v>0</v>
      </c>
      <c r="AF134" s="218"/>
      <c r="AG134" s="236">
        <v>370000</v>
      </c>
      <c r="AH134" s="236">
        <v>245000</v>
      </c>
      <c r="AI134" s="236">
        <v>500000</v>
      </c>
      <c r="AJ134" s="236">
        <v>0</v>
      </c>
      <c r="AK134" s="236">
        <v>0</v>
      </c>
      <c r="AL134" s="236">
        <f t="shared" si="46"/>
        <v>1115000</v>
      </c>
      <c r="AM134" s="236">
        <v>2900000</v>
      </c>
      <c r="AN134" s="238">
        <f t="shared" si="41"/>
        <v>8903171</v>
      </c>
      <c r="AO134" s="218"/>
      <c r="AP134" s="500" t="s">
        <v>672</v>
      </c>
      <c r="AQ134" s="461"/>
      <c r="AR134" s="243"/>
      <c r="AS134" s="437"/>
      <c r="AT134" s="247"/>
    </row>
    <row r="135" spans="1:46" s="5" customFormat="1" ht="18" customHeight="1">
      <c r="A135" s="2">
        <v>130</v>
      </c>
      <c r="B135" s="3" t="s">
        <v>12</v>
      </c>
      <c r="C135" s="3" t="s">
        <v>50</v>
      </c>
      <c r="D135" s="3">
        <v>207094</v>
      </c>
      <c r="E135" s="3"/>
      <c r="F135" s="4" t="s">
        <v>112</v>
      </c>
      <c r="G135" s="3">
        <v>3</v>
      </c>
      <c r="H135" s="3"/>
      <c r="I135" s="9">
        <v>523350</v>
      </c>
      <c r="J135" s="9">
        <v>127468</v>
      </c>
      <c r="K135" s="1">
        <v>10190</v>
      </c>
      <c r="L135" s="1">
        <v>56792</v>
      </c>
      <c r="M135" s="1">
        <v>283756</v>
      </c>
      <c r="N135" s="1">
        <v>951690</v>
      </c>
      <c r="O135" s="1">
        <v>483900</v>
      </c>
      <c r="P135" s="1">
        <v>457779</v>
      </c>
      <c r="Q135" s="1">
        <v>575264</v>
      </c>
      <c r="R135" s="1">
        <v>509225</v>
      </c>
      <c r="S135" s="1">
        <f t="shared" si="42"/>
        <v>3979414</v>
      </c>
      <c r="T135" s="1">
        <v>250000</v>
      </c>
      <c r="U135" s="1">
        <v>283522</v>
      </c>
      <c r="V135" s="1">
        <f t="shared" si="43"/>
        <v>533522</v>
      </c>
      <c r="W135" s="1"/>
      <c r="X135" s="1"/>
      <c r="Y135" s="1"/>
      <c r="Z135" s="1"/>
      <c r="AA135" s="1"/>
      <c r="AB135" s="1">
        <f t="shared" ref="AB135:AB142" si="49">SUM(V135:AA135)</f>
        <v>533522</v>
      </c>
      <c r="AC135" s="1">
        <v>0</v>
      </c>
      <c r="AD135" s="1">
        <v>0</v>
      </c>
      <c r="AE135" s="1"/>
      <c r="AF135" s="217"/>
      <c r="AG135" s="1">
        <v>500000</v>
      </c>
      <c r="AH135" s="1">
        <v>500000</v>
      </c>
      <c r="AI135" s="1">
        <v>500000</v>
      </c>
      <c r="AJ135" s="1">
        <v>500000</v>
      </c>
      <c r="AK135" s="1">
        <v>500000</v>
      </c>
      <c r="AL135" s="1">
        <f t="shared" si="46"/>
        <v>2500000</v>
      </c>
      <c r="AM135" s="1">
        <v>1000000</v>
      </c>
      <c r="AN135" s="10">
        <f t="shared" si="41"/>
        <v>8012936</v>
      </c>
      <c r="AO135" s="217"/>
      <c r="AP135" s="501" t="s">
        <v>673</v>
      </c>
      <c r="AQ135" s="57"/>
      <c r="AR135" s="69"/>
      <c r="AS135" s="366"/>
      <c r="AT135" s="71"/>
    </row>
    <row r="136" spans="1:46" s="240" customFormat="1" ht="18" customHeight="1">
      <c r="A136" s="2">
        <v>131</v>
      </c>
      <c r="B136" s="233" t="s">
        <v>9</v>
      </c>
      <c r="C136" s="233" t="s">
        <v>50</v>
      </c>
      <c r="D136" s="233">
        <v>207193</v>
      </c>
      <c r="E136" s="233"/>
      <c r="F136" s="234" t="s">
        <v>373</v>
      </c>
      <c r="G136" s="233">
        <v>5</v>
      </c>
      <c r="H136" s="233"/>
      <c r="I136" s="235">
        <v>0</v>
      </c>
      <c r="J136" s="235">
        <v>39031</v>
      </c>
      <c r="K136" s="236">
        <v>2491114</v>
      </c>
      <c r="L136" s="236">
        <v>249191</v>
      </c>
      <c r="M136" s="236">
        <v>288202</v>
      </c>
      <c r="N136" s="236">
        <v>19465</v>
      </c>
      <c r="O136" s="236">
        <v>82460</v>
      </c>
      <c r="P136" s="236">
        <v>7936</v>
      </c>
      <c r="Q136" s="236">
        <v>45477</v>
      </c>
      <c r="R136" s="236">
        <v>131874</v>
      </c>
      <c r="S136" s="236">
        <f t="shared" si="42"/>
        <v>3354750</v>
      </c>
      <c r="T136" s="236">
        <v>0</v>
      </c>
      <c r="U136" s="236">
        <v>179607</v>
      </c>
      <c r="V136" s="236">
        <f t="shared" si="43"/>
        <v>179607</v>
      </c>
      <c r="W136" s="236"/>
      <c r="X136" s="236"/>
      <c r="Y136" s="236"/>
      <c r="Z136" s="236"/>
      <c r="AA136" s="236"/>
      <c r="AB136" s="236">
        <f t="shared" si="49"/>
        <v>179607</v>
      </c>
      <c r="AC136" s="236">
        <v>0</v>
      </c>
      <c r="AD136" s="236">
        <v>0</v>
      </c>
      <c r="AE136" s="236"/>
      <c r="AF136" s="217"/>
      <c r="AG136" s="236">
        <v>0</v>
      </c>
      <c r="AH136" s="236">
        <v>0</v>
      </c>
      <c r="AI136" s="236">
        <v>0</v>
      </c>
      <c r="AJ136" s="236">
        <v>0</v>
      </c>
      <c r="AK136" s="236">
        <v>0</v>
      </c>
      <c r="AL136" s="236">
        <f t="shared" si="46"/>
        <v>0</v>
      </c>
      <c r="AM136" s="236">
        <v>6960000</v>
      </c>
      <c r="AN136" s="238">
        <f t="shared" ref="AN136:AN142" si="50">+S136+AB136+AL136+AM136</f>
        <v>10494357</v>
      </c>
      <c r="AO136" s="217"/>
      <c r="AP136" s="500" t="s">
        <v>674</v>
      </c>
      <c r="AQ136" s="443"/>
      <c r="AR136" s="243"/>
      <c r="AS136" s="443"/>
      <c r="AT136" s="247"/>
    </row>
    <row r="137" spans="1:46" s="5" customFormat="1" ht="18" customHeight="1">
      <c r="A137" s="273">
        <v>132</v>
      </c>
      <c r="B137" s="3" t="s">
        <v>12</v>
      </c>
      <c r="C137" s="3" t="s">
        <v>50</v>
      </c>
      <c r="D137" s="3">
        <v>207268</v>
      </c>
      <c r="E137" s="3"/>
      <c r="F137" s="53" t="s">
        <v>113</v>
      </c>
      <c r="G137" s="3">
        <v>1</v>
      </c>
      <c r="H137" s="3"/>
      <c r="I137" s="9">
        <v>837185</v>
      </c>
      <c r="J137" s="9">
        <v>429675</v>
      </c>
      <c r="K137" s="1">
        <v>287247</v>
      </c>
      <c r="L137" s="1">
        <v>248580</v>
      </c>
      <c r="M137" s="1">
        <v>78439</v>
      </c>
      <c r="N137" s="1">
        <v>1159839</v>
      </c>
      <c r="O137" s="1">
        <v>1551050</v>
      </c>
      <c r="P137" s="1">
        <v>661203</v>
      </c>
      <c r="Q137" s="1">
        <v>163138</v>
      </c>
      <c r="R137" s="1">
        <v>394560</v>
      </c>
      <c r="S137" s="1">
        <f t="shared" si="42"/>
        <v>5810916</v>
      </c>
      <c r="T137" s="1">
        <v>180600</v>
      </c>
      <c r="U137" s="1">
        <v>306069</v>
      </c>
      <c r="V137" s="1">
        <f t="shared" si="43"/>
        <v>486669</v>
      </c>
      <c r="W137" s="1"/>
      <c r="X137" s="1"/>
      <c r="Y137" s="1"/>
      <c r="Z137" s="1"/>
      <c r="AA137" s="1"/>
      <c r="AB137" s="1">
        <f t="shared" si="49"/>
        <v>486669</v>
      </c>
      <c r="AC137" s="1">
        <v>0</v>
      </c>
      <c r="AD137" s="1">
        <v>0</v>
      </c>
      <c r="AE137" s="1"/>
      <c r="AF137" s="217"/>
      <c r="AG137" s="1">
        <v>90000</v>
      </c>
      <c r="AH137" s="1">
        <v>0</v>
      </c>
      <c r="AI137" s="1">
        <v>0</v>
      </c>
      <c r="AJ137" s="1">
        <v>0</v>
      </c>
      <c r="AK137" s="1">
        <v>0</v>
      </c>
      <c r="AL137" s="1">
        <f t="shared" si="46"/>
        <v>90000</v>
      </c>
      <c r="AM137" s="1">
        <v>0</v>
      </c>
      <c r="AN137" s="10">
        <f t="shared" si="50"/>
        <v>6387585</v>
      </c>
      <c r="AO137" s="217"/>
      <c r="AP137" s="501" t="s">
        <v>675</v>
      </c>
      <c r="AQ137" s="57"/>
      <c r="AR137" s="69"/>
      <c r="AS137" s="350"/>
      <c r="AT137" s="71"/>
    </row>
    <row r="138" spans="1:46" s="240" customFormat="1" ht="18" customHeight="1">
      <c r="A138" s="2">
        <v>133</v>
      </c>
      <c r="B138" s="233" t="s">
        <v>23</v>
      </c>
      <c r="C138" s="233" t="s">
        <v>50</v>
      </c>
      <c r="D138" s="233">
        <v>207426</v>
      </c>
      <c r="E138" s="233"/>
      <c r="F138" s="234" t="s">
        <v>105</v>
      </c>
      <c r="G138" s="233">
        <v>3</v>
      </c>
      <c r="H138" s="233"/>
      <c r="I138" s="235">
        <v>250</v>
      </c>
      <c r="J138" s="235">
        <v>250</v>
      </c>
      <c r="K138" s="236">
        <v>0</v>
      </c>
      <c r="L138" s="236">
        <v>0</v>
      </c>
      <c r="M138" s="236">
        <v>0</v>
      </c>
      <c r="N138" s="236">
        <v>0</v>
      </c>
      <c r="O138" s="236">
        <v>0</v>
      </c>
      <c r="P138" s="236">
        <v>0</v>
      </c>
      <c r="Q138" s="236">
        <v>0</v>
      </c>
      <c r="R138" s="236">
        <v>0</v>
      </c>
      <c r="S138" s="236">
        <f t="shared" si="42"/>
        <v>500</v>
      </c>
      <c r="T138" s="236">
        <v>0</v>
      </c>
      <c r="U138" s="236">
        <v>0</v>
      </c>
      <c r="V138" s="236">
        <f t="shared" si="43"/>
        <v>0</v>
      </c>
      <c r="W138" s="236"/>
      <c r="X138" s="236"/>
      <c r="Y138" s="236"/>
      <c r="Z138" s="236"/>
      <c r="AA138" s="236"/>
      <c r="AB138" s="236">
        <f t="shared" si="49"/>
        <v>0</v>
      </c>
      <c r="AC138" s="236">
        <v>0</v>
      </c>
      <c r="AD138" s="236">
        <v>0</v>
      </c>
      <c r="AE138" s="236"/>
      <c r="AF138" s="217"/>
      <c r="AG138" s="236">
        <v>0</v>
      </c>
      <c r="AH138" s="236">
        <v>0</v>
      </c>
      <c r="AI138" s="236">
        <v>0</v>
      </c>
      <c r="AJ138" s="236">
        <v>0</v>
      </c>
      <c r="AK138" s="236">
        <v>0</v>
      </c>
      <c r="AL138" s="236">
        <f t="shared" si="46"/>
        <v>0</v>
      </c>
      <c r="AM138" s="236">
        <v>300000</v>
      </c>
      <c r="AN138" s="238">
        <f t="shared" si="50"/>
        <v>300500</v>
      </c>
      <c r="AO138" s="217"/>
      <c r="AP138" s="500" t="s">
        <v>676</v>
      </c>
      <c r="AQ138" s="443"/>
      <c r="AR138" s="243"/>
      <c r="AS138" s="443"/>
      <c r="AT138" s="247"/>
    </row>
    <row r="139" spans="1:46" s="5" customFormat="1" ht="18" customHeight="1">
      <c r="A139" s="2">
        <v>134</v>
      </c>
      <c r="B139" s="3" t="s">
        <v>12</v>
      </c>
      <c r="C139" s="3" t="s">
        <v>50</v>
      </c>
      <c r="D139" s="3">
        <v>207149</v>
      </c>
      <c r="E139" s="3"/>
      <c r="F139" s="78" t="s">
        <v>107</v>
      </c>
      <c r="G139" s="3" t="s">
        <v>63</v>
      </c>
      <c r="H139" s="3"/>
      <c r="I139" s="9">
        <v>678714</v>
      </c>
      <c r="J139" s="9">
        <v>79716</v>
      </c>
      <c r="K139" s="1">
        <v>232330</v>
      </c>
      <c r="L139" s="1">
        <v>597002</v>
      </c>
      <c r="M139" s="1">
        <v>760980</v>
      </c>
      <c r="N139" s="1">
        <v>611615</v>
      </c>
      <c r="O139" s="1">
        <v>562164</v>
      </c>
      <c r="P139" s="1">
        <v>256663</v>
      </c>
      <c r="Q139" s="1">
        <v>302838</v>
      </c>
      <c r="R139" s="1">
        <v>385</v>
      </c>
      <c r="S139" s="1">
        <f t="shared" si="42"/>
        <v>4082407</v>
      </c>
      <c r="T139" s="1">
        <v>130000</v>
      </c>
      <c r="U139" s="1">
        <v>404081</v>
      </c>
      <c r="V139" s="1">
        <f t="shared" si="43"/>
        <v>534081</v>
      </c>
      <c r="W139" s="1"/>
      <c r="X139" s="1"/>
      <c r="Y139" s="1"/>
      <c r="Z139" s="1"/>
      <c r="AA139" s="1"/>
      <c r="AB139" s="1">
        <f t="shared" si="49"/>
        <v>534081</v>
      </c>
      <c r="AC139" s="1">
        <v>0</v>
      </c>
      <c r="AD139" s="1">
        <v>0</v>
      </c>
      <c r="AE139" s="1"/>
      <c r="AF139" s="217"/>
      <c r="AG139" s="1">
        <v>130000</v>
      </c>
      <c r="AH139" s="1">
        <v>130000</v>
      </c>
      <c r="AI139" s="1">
        <v>130000</v>
      </c>
      <c r="AJ139" s="1">
        <v>130000</v>
      </c>
      <c r="AK139" s="1">
        <v>130000</v>
      </c>
      <c r="AL139" s="1">
        <f t="shared" si="46"/>
        <v>650000</v>
      </c>
      <c r="AM139" s="1">
        <v>710000</v>
      </c>
      <c r="AN139" s="10">
        <f t="shared" si="50"/>
        <v>5976488</v>
      </c>
      <c r="AO139" s="217"/>
      <c r="AP139" s="490" t="s">
        <v>678</v>
      </c>
      <c r="AQ139" s="366"/>
      <c r="AR139" s="69"/>
      <c r="AS139" s="350"/>
      <c r="AT139" s="71"/>
    </row>
    <row r="140" spans="1:46" s="240" customFormat="1" ht="18" customHeight="1">
      <c r="A140" s="273">
        <v>135</v>
      </c>
      <c r="B140" s="233"/>
      <c r="C140" s="233" t="s">
        <v>50</v>
      </c>
      <c r="D140" s="233" t="s">
        <v>477</v>
      </c>
      <c r="E140" s="233"/>
      <c r="F140" s="234" t="s">
        <v>489</v>
      </c>
      <c r="G140" s="233"/>
      <c r="H140" s="233"/>
      <c r="I140" s="235"/>
      <c r="J140" s="235"/>
      <c r="K140" s="236"/>
      <c r="L140" s="236"/>
      <c r="M140" s="236"/>
      <c r="N140" s="236"/>
      <c r="O140" s="236"/>
      <c r="P140" s="236"/>
      <c r="Q140" s="236"/>
      <c r="R140" s="236">
        <v>0</v>
      </c>
      <c r="S140" s="236">
        <f t="shared" si="42"/>
        <v>0</v>
      </c>
      <c r="T140" s="236">
        <v>0</v>
      </c>
      <c r="U140" s="236">
        <v>0</v>
      </c>
      <c r="V140" s="236">
        <f t="shared" si="43"/>
        <v>0</v>
      </c>
      <c r="W140" s="236"/>
      <c r="X140" s="236"/>
      <c r="Y140" s="236"/>
      <c r="Z140" s="236"/>
      <c r="AA140" s="236"/>
      <c r="AB140" s="228">
        <f t="shared" si="49"/>
        <v>0</v>
      </c>
      <c r="AC140" s="236">
        <v>0</v>
      </c>
      <c r="AD140" s="236">
        <v>0</v>
      </c>
      <c r="AE140" s="236"/>
      <c r="AF140" s="217"/>
      <c r="AG140" s="236">
        <v>200000</v>
      </c>
      <c r="AH140" s="236">
        <v>2100000</v>
      </c>
      <c r="AI140" s="236">
        <v>0</v>
      </c>
      <c r="AJ140" s="236">
        <v>0</v>
      </c>
      <c r="AK140" s="236">
        <v>0</v>
      </c>
      <c r="AL140" s="236">
        <f t="shared" si="46"/>
        <v>2300000</v>
      </c>
      <c r="AM140" s="236">
        <v>0</v>
      </c>
      <c r="AN140" s="238">
        <f t="shared" si="50"/>
        <v>2300000</v>
      </c>
      <c r="AO140" s="217"/>
      <c r="AP140" s="505" t="s">
        <v>679</v>
      </c>
      <c r="AQ140" s="443"/>
      <c r="AR140" s="243"/>
      <c r="AS140" s="437"/>
      <c r="AT140" s="247"/>
    </row>
    <row r="141" spans="1:46" s="5" customFormat="1" ht="18" customHeight="1">
      <c r="A141" s="2">
        <v>136</v>
      </c>
      <c r="B141" s="3" t="s">
        <v>27</v>
      </c>
      <c r="C141" s="3" t="s">
        <v>50</v>
      </c>
      <c r="D141" s="3">
        <v>207183</v>
      </c>
      <c r="E141" s="3"/>
      <c r="F141" s="4" t="s">
        <v>682</v>
      </c>
      <c r="G141" s="3">
        <v>5</v>
      </c>
      <c r="H141" s="3"/>
      <c r="I141" s="9">
        <v>0</v>
      </c>
      <c r="J141" s="9"/>
      <c r="K141" s="1">
        <v>72350</v>
      </c>
      <c r="L141" s="1">
        <v>119076</v>
      </c>
      <c r="M141" s="1">
        <v>11669</v>
      </c>
      <c r="N141" s="1">
        <v>12050</v>
      </c>
      <c r="O141" s="1">
        <v>28144</v>
      </c>
      <c r="P141" s="1">
        <v>10835</v>
      </c>
      <c r="Q141" s="1">
        <v>0</v>
      </c>
      <c r="R141" s="1">
        <v>0</v>
      </c>
      <c r="S141" s="1">
        <f t="shared" si="42"/>
        <v>254124</v>
      </c>
      <c r="T141" s="1">
        <v>0</v>
      </c>
      <c r="U141" s="1">
        <v>0</v>
      </c>
      <c r="V141" s="1">
        <f t="shared" si="43"/>
        <v>0</v>
      </c>
      <c r="W141" s="1"/>
      <c r="X141" s="1"/>
      <c r="Y141" s="1"/>
      <c r="Z141" s="1"/>
      <c r="AA141" s="12"/>
      <c r="AB141" s="1">
        <f t="shared" si="49"/>
        <v>0</v>
      </c>
      <c r="AC141" s="1">
        <v>0</v>
      </c>
      <c r="AD141" s="1">
        <v>0</v>
      </c>
      <c r="AE141" s="1"/>
      <c r="AF141" s="217"/>
      <c r="AG141" s="1">
        <v>0</v>
      </c>
      <c r="AH141" s="1">
        <v>150000</v>
      </c>
      <c r="AI141" s="1">
        <v>1100000</v>
      </c>
      <c r="AJ141" s="1">
        <v>0</v>
      </c>
      <c r="AK141" s="1">
        <v>0</v>
      </c>
      <c r="AL141" s="1">
        <f t="shared" si="46"/>
        <v>1250000</v>
      </c>
      <c r="AM141" s="1">
        <v>0</v>
      </c>
      <c r="AN141" s="10">
        <f t="shared" si="50"/>
        <v>1504124</v>
      </c>
      <c r="AO141" s="217"/>
      <c r="AP141" s="490" t="s">
        <v>677</v>
      </c>
      <c r="AQ141" s="366"/>
      <c r="AR141" s="69"/>
      <c r="AS141" s="366"/>
      <c r="AT141" s="71"/>
    </row>
    <row r="142" spans="1:46" s="240" customFormat="1" ht="18" customHeight="1">
      <c r="A142" s="2">
        <v>137</v>
      </c>
      <c r="B142" s="233" t="s">
        <v>22</v>
      </c>
      <c r="C142" s="243" t="s">
        <v>50</v>
      </c>
      <c r="D142" s="233">
        <v>207620</v>
      </c>
      <c r="E142" s="233"/>
      <c r="F142" s="253" t="s">
        <v>395</v>
      </c>
      <c r="G142" s="233" t="s">
        <v>438</v>
      </c>
      <c r="H142" s="233"/>
      <c r="I142" s="235"/>
      <c r="J142" s="235"/>
      <c r="K142" s="236"/>
      <c r="L142" s="236"/>
      <c r="M142" s="236"/>
      <c r="N142" s="236"/>
      <c r="O142" s="236"/>
      <c r="P142" s="236"/>
      <c r="Q142" s="236">
        <v>0</v>
      </c>
      <c r="R142" s="236">
        <v>0</v>
      </c>
      <c r="S142" s="236">
        <f t="shared" si="42"/>
        <v>0</v>
      </c>
      <c r="T142" s="236">
        <v>2075000</v>
      </c>
      <c r="U142" s="236">
        <v>0</v>
      </c>
      <c r="V142" s="236">
        <f t="shared" si="43"/>
        <v>2075000</v>
      </c>
      <c r="W142" s="236"/>
      <c r="X142" s="236"/>
      <c r="Y142" s="236"/>
      <c r="Z142" s="236"/>
      <c r="AA142" s="236"/>
      <c r="AB142" s="236">
        <f t="shared" si="49"/>
        <v>2075000</v>
      </c>
      <c r="AC142" s="236">
        <v>0</v>
      </c>
      <c r="AD142" s="236">
        <v>0</v>
      </c>
      <c r="AE142" s="236"/>
      <c r="AF142" s="217"/>
      <c r="AG142" s="236">
        <v>600000</v>
      </c>
      <c r="AH142" s="236">
        <v>2000000</v>
      </c>
      <c r="AI142" s="236">
        <v>0</v>
      </c>
      <c r="AJ142" s="236">
        <v>0</v>
      </c>
      <c r="AK142" s="236">
        <v>0</v>
      </c>
      <c r="AL142" s="236">
        <f>SUM(AG142:AK142)</f>
        <v>2600000</v>
      </c>
      <c r="AM142" s="236">
        <v>0</v>
      </c>
      <c r="AN142" s="238">
        <f t="shared" si="50"/>
        <v>4675000</v>
      </c>
      <c r="AO142" s="217"/>
      <c r="AP142" s="500" t="s">
        <v>680</v>
      </c>
      <c r="AQ142" s="467"/>
      <c r="AR142" s="243"/>
      <c r="AS142" s="437"/>
      <c r="AT142" s="247"/>
    </row>
    <row r="143" spans="1:46" ht="18" customHeight="1">
      <c r="A143" s="2">
        <v>138</v>
      </c>
      <c r="B143" s="3"/>
      <c r="C143" s="17"/>
      <c r="D143" s="7"/>
      <c r="E143" s="7"/>
      <c r="F143" s="280" t="s">
        <v>60</v>
      </c>
      <c r="G143" s="61"/>
      <c r="H143" s="61"/>
      <c r="I143" s="63">
        <f t="shared" ref="I143:AD143" si="51">SUM(I72:I142)</f>
        <v>7327769</v>
      </c>
      <c r="J143" s="63">
        <f t="shared" si="51"/>
        <v>2433556</v>
      </c>
      <c r="K143" s="63">
        <f t="shared" si="51"/>
        <v>4186298</v>
      </c>
      <c r="L143" s="63">
        <f t="shared" si="51"/>
        <v>3457670</v>
      </c>
      <c r="M143" s="63">
        <f t="shared" si="51"/>
        <v>4375054</v>
      </c>
      <c r="N143" s="63">
        <f t="shared" si="51"/>
        <v>5406811</v>
      </c>
      <c r="O143" s="63">
        <f t="shared" si="51"/>
        <v>6559624</v>
      </c>
      <c r="P143" s="63">
        <f t="shared" si="51"/>
        <v>4450832</v>
      </c>
      <c r="Q143" s="63">
        <f t="shared" si="51"/>
        <v>5212678</v>
      </c>
      <c r="R143" s="63">
        <f t="shared" si="51"/>
        <v>5197713</v>
      </c>
      <c r="S143" s="63">
        <f t="shared" si="51"/>
        <v>48608005</v>
      </c>
      <c r="T143" s="63">
        <f t="shared" si="51"/>
        <v>33977119</v>
      </c>
      <c r="U143" s="63">
        <f t="shared" si="51"/>
        <v>5986530</v>
      </c>
      <c r="V143" s="63">
        <f t="shared" si="51"/>
        <v>39963649</v>
      </c>
      <c r="W143" s="63">
        <f t="shared" si="51"/>
        <v>0</v>
      </c>
      <c r="X143" s="63">
        <f t="shared" si="51"/>
        <v>0</v>
      </c>
      <c r="Y143" s="63">
        <f t="shared" si="51"/>
        <v>0</v>
      </c>
      <c r="Z143" s="63">
        <f t="shared" si="51"/>
        <v>0</v>
      </c>
      <c r="AA143" s="63">
        <f t="shared" si="51"/>
        <v>0</v>
      </c>
      <c r="AB143" s="63">
        <f t="shared" si="51"/>
        <v>39727594</v>
      </c>
      <c r="AC143" s="63">
        <f t="shared" si="51"/>
        <v>0</v>
      </c>
      <c r="AD143" s="63">
        <f t="shared" si="51"/>
        <v>0</v>
      </c>
      <c r="AE143" s="63"/>
      <c r="AF143" s="250"/>
      <c r="AG143" s="63">
        <f t="shared" ref="AG143:AN143" si="52">SUM(AG72:AG142)</f>
        <v>37753255</v>
      </c>
      <c r="AH143" s="63">
        <f t="shared" si="52"/>
        <v>25002800</v>
      </c>
      <c r="AI143" s="63">
        <f t="shared" si="52"/>
        <v>33030000</v>
      </c>
      <c r="AJ143" s="63">
        <f t="shared" si="52"/>
        <v>20018986</v>
      </c>
      <c r="AK143" s="63">
        <f t="shared" si="52"/>
        <v>11275000</v>
      </c>
      <c r="AL143" s="63">
        <f t="shared" si="52"/>
        <v>127080041</v>
      </c>
      <c r="AM143" s="65">
        <f t="shared" si="52"/>
        <v>198729248</v>
      </c>
      <c r="AN143" s="65">
        <f t="shared" si="52"/>
        <v>411894888</v>
      </c>
      <c r="AO143" s="250"/>
      <c r="AQ143" s="361"/>
      <c r="AR143" s="284"/>
      <c r="AS143" s="361"/>
      <c r="AT143" s="117"/>
    </row>
    <row r="144" spans="1:46" ht="18" customHeight="1">
      <c r="A144" s="273">
        <v>139</v>
      </c>
      <c r="B144" s="3"/>
      <c r="C144" s="3"/>
      <c r="D144" s="3"/>
      <c r="E144" s="3"/>
      <c r="F144" s="78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17"/>
      <c r="AG144" s="1"/>
      <c r="AH144" s="1"/>
      <c r="AI144" s="1"/>
      <c r="AJ144" s="1"/>
      <c r="AK144" s="1"/>
      <c r="AL144" s="1"/>
      <c r="AM144" s="1"/>
      <c r="AN144" s="1"/>
      <c r="AO144" s="217"/>
      <c r="AQ144" s="366"/>
      <c r="AR144" s="69"/>
      <c r="AS144" s="366"/>
      <c r="AT144" s="71"/>
    </row>
    <row r="145" spans="1:52" ht="18" customHeight="1">
      <c r="A145" s="2">
        <v>140</v>
      </c>
      <c r="B145" s="91"/>
      <c r="C145" s="7"/>
      <c r="D145" s="123"/>
      <c r="E145" s="123"/>
      <c r="F145" s="281" t="s">
        <v>291</v>
      </c>
      <c r="G145" s="7"/>
      <c r="H145" s="7"/>
      <c r="I145" s="50"/>
      <c r="J145" s="50"/>
      <c r="K145" s="113"/>
      <c r="L145" s="113"/>
      <c r="M145" s="113"/>
      <c r="N145" s="113"/>
      <c r="O145" s="113"/>
      <c r="P145" s="113"/>
      <c r="Q145" s="113"/>
      <c r="R145" s="113"/>
      <c r="S145" s="113"/>
      <c r="T145" s="123"/>
      <c r="U145" s="113"/>
      <c r="V145" s="123"/>
      <c r="W145" s="123"/>
      <c r="X145" s="123"/>
      <c r="Y145" s="6"/>
      <c r="Z145" s="123"/>
      <c r="AA145" s="6"/>
      <c r="AB145" s="113"/>
      <c r="AC145" s="113"/>
      <c r="AD145" s="113"/>
      <c r="AE145" s="123"/>
      <c r="AF145" s="220"/>
      <c r="AG145" s="123"/>
      <c r="AH145" s="123"/>
      <c r="AI145" s="123"/>
      <c r="AJ145" s="123"/>
      <c r="AK145" s="123"/>
      <c r="AL145" s="123"/>
      <c r="AM145" s="123"/>
      <c r="AN145" s="123"/>
      <c r="AO145" s="220"/>
      <c r="AQ145" s="118"/>
      <c r="AR145" s="117"/>
      <c r="AS145" s="118"/>
      <c r="AT145" s="115"/>
    </row>
    <row r="146" spans="1:52" s="240" customFormat="1" ht="18" customHeight="1">
      <c r="A146" s="2">
        <v>141</v>
      </c>
      <c r="B146" s="264" t="s">
        <v>22</v>
      </c>
      <c r="C146" s="233" t="s">
        <v>308</v>
      </c>
      <c r="D146" s="264">
        <v>202146</v>
      </c>
      <c r="E146" s="264"/>
      <c r="F146" s="234" t="s">
        <v>160</v>
      </c>
      <c r="G146" s="233">
        <v>5</v>
      </c>
      <c r="H146" s="233"/>
      <c r="I146" s="235">
        <v>0</v>
      </c>
      <c r="J146" s="236"/>
      <c r="K146" s="236">
        <v>0</v>
      </c>
      <c r="L146" s="236">
        <v>0</v>
      </c>
      <c r="M146" s="236">
        <v>0</v>
      </c>
      <c r="N146" s="236">
        <v>0</v>
      </c>
      <c r="O146" s="236">
        <v>0</v>
      </c>
      <c r="P146" s="236">
        <v>0</v>
      </c>
      <c r="Q146" s="236">
        <v>-95</v>
      </c>
      <c r="R146" s="236">
        <v>0</v>
      </c>
      <c r="S146" s="236">
        <f t="shared" ref="S146:S151" si="53">SUM(I146:R146)</f>
        <v>-95</v>
      </c>
      <c r="T146" s="236">
        <v>0</v>
      </c>
      <c r="U146" s="236">
        <v>53856</v>
      </c>
      <c r="V146" s="236">
        <f t="shared" ref="V146:V151" si="54">T146+U146</f>
        <v>53856</v>
      </c>
      <c r="W146" s="236"/>
      <c r="X146" s="236"/>
      <c r="Y146" s="236"/>
      <c r="Z146" s="236"/>
      <c r="AA146" s="236"/>
      <c r="AB146" s="236">
        <f t="shared" ref="AB146:AB150" si="55">V146+W146+X146+Z146+AA146+Y146</f>
        <v>53856</v>
      </c>
      <c r="AC146" s="236">
        <v>0</v>
      </c>
      <c r="AD146" s="236">
        <v>0</v>
      </c>
      <c r="AE146" s="236"/>
      <c r="AF146" s="217"/>
      <c r="AG146" s="236">
        <v>0</v>
      </c>
      <c r="AH146" s="236">
        <v>0</v>
      </c>
      <c r="AI146" s="236">
        <v>0</v>
      </c>
      <c r="AJ146" s="236">
        <v>0</v>
      </c>
      <c r="AK146" s="236">
        <v>0</v>
      </c>
      <c r="AL146" s="236">
        <f t="shared" ref="AL146:AL150" si="56">SUM(AG146:AK146)</f>
        <v>0</v>
      </c>
      <c r="AM146" s="236">
        <v>1250000</v>
      </c>
      <c r="AN146" s="238">
        <f t="shared" ref="AN146:AN154" si="57">+S146+AB146+AL146+AM146</f>
        <v>1303761</v>
      </c>
      <c r="AO146" s="217"/>
      <c r="AP146" s="508" t="s">
        <v>683</v>
      </c>
      <c r="AQ146" s="450"/>
      <c r="AR146" s="481"/>
      <c r="AS146" s="482"/>
      <c r="AT146" s="247"/>
    </row>
    <row r="147" spans="1:52" s="73" customFormat="1" ht="18" customHeight="1">
      <c r="A147" s="2">
        <v>142</v>
      </c>
      <c r="B147" s="113" t="s">
        <v>476</v>
      </c>
      <c r="C147" s="7" t="s">
        <v>142</v>
      </c>
      <c r="D147" s="113">
        <v>202153</v>
      </c>
      <c r="E147" s="113"/>
      <c r="F147" s="75" t="s">
        <v>374</v>
      </c>
      <c r="G147" s="7">
        <v>3</v>
      </c>
      <c r="H147" s="7"/>
      <c r="I147" s="81"/>
      <c r="J147" s="6"/>
      <c r="K147" s="6"/>
      <c r="L147" s="6"/>
      <c r="M147" s="6"/>
      <c r="N147" s="6"/>
      <c r="O147" s="6"/>
      <c r="P147" s="6"/>
      <c r="Q147" s="6">
        <v>0</v>
      </c>
      <c r="R147" s="6">
        <v>3400</v>
      </c>
      <c r="S147" s="6">
        <f t="shared" si="53"/>
        <v>3400</v>
      </c>
      <c r="T147" s="6">
        <v>0</v>
      </c>
      <c r="U147" s="6">
        <v>96600</v>
      </c>
      <c r="V147" s="6">
        <f t="shared" si="54"/>
        <v>96600</v>
      </c>
      <c r="W147" s="6"/>
      <c r="X147" s="6"/>
      <c r="Y147" s="6"/>
      <c r="Z147" s="6"/>
      <c r="AA147" s="6"/>
      <c r="AB147" s="6">
        <f t="shared" si="55"/>
        <v>96600</v>
      </c>
      <c r="AC147" s="6">
        <v>0</v>
      </c>
      <c r="AD147" s="6">
        <v>0</v>
      </c>
      <c r="AE147" s="6"/>
      <c r="AF147" s="215"/>
      <c r="AG147" s="6">
        <v>250000</v>
      </c>
      <c r="AH147" s="6">
        <v>0</v>
      </c>
      <c r="AI147" s="6">
        <v>0</v>
      </c>
      <c r="AJ147" s="6">
        <v>0</v>
      </c>
      <c r="AK147" s="6">
        <v>0</v>
      </c>
      <c r="AL147" s="6">
        <f t="shared" si="56"/>
        <v>250000</v>
      </c>
      <c r="AM147" s="6">
        <v>0</v>
      </c>
      <c r="AN147" s="83">
        <f t="shared" si="57"/>
        <v>350000</v>
      </c>
      <c r="AO147" s="215"/>
      <c r="AP147" s="490" t="s">
        <v>684</v>
      </c>
      <c r="AQ147" s="483"/>
      <c r="AR147" s="324"/>
      <c r="AS147" s="325"/>
      <c r="AT147" s="117"/>
    </row>
    <row r="148" spans="1:52" s="255" customFormat="1" ht="18" customHeight="1">
      <c r="A148" s="273">
        <v>143</v>
      </c>
      <c r="B148" s="270" t="s">
        <v>12</v>
      </c>
      <c r="C148" s="254" t="s">
        <v>142</v>
      </c>
      <c r="D148" s="270">
        <v>202154</v>
      </c>
      <c r="E148" s="270"/>
      <c r="F148" s="257" t="s">
        <v>319</v>
      </c>
      <c r="G148" s="254">
        <v>5</v>
      </c>
      <c r="H148" s="254"/>
      <c r="I148" s="227"/>
      <c r="J148" s="228"/>
      <c r="K148" s="228"/>
      <c r="L148" s="228"/>
      <c r="M148" s="228"/>
      <c r="N148" s="228"/>
      <c r="O148" s="228"/>
      <c r="P148" s="228">
        <v>0</v>
      </c>
      <c r="Q148" s="228">
        <v>0</v>
      </c>
      <c r="R148" s="228">
        <v>0</v>
      </c>
      <c r="S148" s="228">
        <f t="shared" si="53"/>
        <v>0</v>
      </c>
      <c r="T148" s="228">
        <v>100000</v>
      </c>
      <c r="U148" s="228">
        <v>0</v>
      </c>
      <c r="V148" s="228">
        <f t="shared" si="54"/>
        <v>100000</v>
      </c>
      <c r="W148" s="228"/>
      <c r="X148" s="228"/>
      <c r="Y148" s="228"/>
      <c r="Z148" s="228"/>
      <c r="AA148" s="228"/>
      <c r="AB148" s="228">
        <f t="shared" si="55"/>
        <v>100000</v>
      </c>
      <c r="AC148" s="228">
        <v>0</v>
      </c>
      <c r="AD148" s="228">
        <v>0</v>
      </c>
      <c r="AE148" s="228"/>
      <c r="AF148" s="215"/>
      <c r="AG148" s="228">
        <v>0</v>
      </c>
      <c r="AH148" s="228">
        <v>150000</v>
      </c>
      <c r="AI148" s="228">
        <v>600000</v>
      </c>
      <c r="AJ148" s="228">
        <v>0</v>
      </c>
      <c r="AK148" s="228">
        <v>0</v>
      </c>
      <c r="AL148" s="228">
        <f>SUM(AG148:AK148)</f>
        <v>750000</v>
      </c>
      <c r="AM148" s="228">
        <v>1150000</v>
      </c>
      <c r="AN148" s="231">
        <f t="shared" si="57"/>
        <v>2000000</v>
      </c>
      <c r="AO148" s="215"/>
      <c r="AP148" s="508" t="s">
        <v>685</v>
      </c>
      <c r="AQ148" s="452"/>
      <c r="AR148" s="445"/>
      <c r="AS148" s="452"/>
      <c r="AT148" s="445"/>
    </row>
    <row r="149" spans="1:52" s="5" customFormat="1" ht="18" customHeight="1">
      <c r="A149" s="2">
        <v>144</v>
      </c>
      <c r="B149" s="91" t="s">
        <v>8</v>
      </c>
      <c r="C149" s="3" t="s">
        <v>306</v>
      </c>
      <c r="D149" s="91"/>
      <c r="E149" s="91"/>
      <c r="F149" s="4" t="s">
        <v>260</v>
      </c>
      <c r="G149" s="3">
        <v>5</v>
      </c>
      <c r="H149" s="3"/>
      <c r="I149" s="9"/>
      <c r="J149" s="1"/>
      <c r="K149" s="1"/>
      <c r="L149" s="1"/>
      <c r="M149" s="1"/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f t="shared" si="53"/>
        <v>0</v>
      </c>
      <c r="T149" s="1">
        <v>0</v>
      </c>
      <c r="U149" s="1">
        <v>0</v>
      </c>
      <c r="V149" s="1">
        <f t="shared" si="54"/>
        <v>0</v>
      </c>
      <c r="W149" s="1"/>
      <c r="X149" s="1"/>
      <c r="Y149" s="1"/>
      <c r="Z149" s="1"/>
      <c r="AA149" s="1"/>
      <c r="AB149" s="1">
        <f>V149+W149+X149+Z149+AA149+Y149</f>
        <v>0</v>
      </c>
      <c r="AC149" s="1">
        <v>0</v>
      </c>
      <c r="AD149" s="1">
        <v>0</v>
      </c>
      <c r="AE149" s="1"/>
      <c r="AF149" s="217"/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f t="shared" si="56"/>
        <v>0</v>
      </c>
      <c r="AM149" s="1">
        <v>100000</v>
      </c>
      <c r="AN149" s="10">
        <f t="shared" si="57"/>
        <v>100000</v>
      </c>
      <c r="AO149" s="217"/>
      <c r="AP149" s="507" t="s">
        <v>686</v>
      </c>
      <c r="AQ149" s="131"/>
      <c r="AR149" s="71"/>
      <c r="AS149" s="131"/>
      <c r="AT149" s="71"/>
    </row>
    <row r="150" spans="1:52" s="255" customFormat="1" ht="18" customHeight="1">
      <c r="A150" s="2">
        <v>145</v>
      </c>
      <c r="B150" s="270"/>
      <c r="C150" s="254" t="s">
        <v>162</v>
      </c>
      <c r="D150" s="270">
        <v>201865</v>
      </c>
      <c r="E150" s="270"/>
      <c r="F150" s="257" t="s">
        <v>231</v>
      </c>
      <c r="G150" s="254">
        <v>3</v>
      </c>
      <c r="H150" s="254"/>
      <c r="I150" s="227"/>
      <c r="J150" s="228"/>
      <c r="K150" s="228"/>
      <c r="L150" s="228"/>
      <c r="M150" s="228"/>
      <c r="N150" s="228">
        <v>0</v>
      </c>
      <c r="O150" s="228">
        <v>98012</v>
      </c>
      <c r="P150" s="228">
        <v>442874</v>
      </c>
      <c r="Q150" s="228">
        <v>2501796</v>
      </c>
      <c r="R150" s="228">
        <v>246726</v>
      </c>
      <c r="S150" s="228">
        <f t="shared" si="53"/>
        <v>3289408</v>
      </c>
      <c r="T150" s="228">
        <v>0</v>
      </c>
      <c r="U150" s="228">
        <v>0</v>
      </c>
      <c r="V150" s="228">
        <f t="shared" si="54"/>
        <v>0</v>
      </c>
      <c r="W150" s="228"/>
      <c r="X150" s="228"/>
      <c r="Y150" s="228"/>
      <c r="Z150" s="228"/>
      <c r="AA150" s="228"/>
      <c r="AB150" s="228">
        <f t="shared" si="55"/>
        <v>0</v>
      </c>
      <c r="AC150" s="228">
        <v>0</v>
      </c>
      <c r="AD150" s="228">
        <v>0</v>
      </c>
      <c r="AE150" s="228"/>
      <c r="AF150" s="215"/>
      <c r="AG150" s="228">
        <v>1500000</v>
      </c>
      <c r="AH150" s="228">
        <v>0</v>
      </c>
      <c r="AI150" s="228">
        <v>0</v>
      </c>
      <c r="AJ150" s="228">
        <v>0</v>
      </c>
      <c r="AK150" s="228">
        <v>0</v>
      </c>
      <c r="AL150" s="228">
        <f t="shared" si="56"/>
        <v>1500000</v>
      </c>
      <c r="AM150" s="228">
        <v>0</v>
      </c>
      <c r="AN150" s="231">
        <f t="shared" si="57"/>
        <v>4789408</v>
      </c>
      <c r="AO150" s="215"/>
      <c r="AP150" s="508" t="s">
        <v>688</v>
      </c>
      <c r="AQ150" s="476"/>
      <c r="AR150" s="445"/>
      <c r="AS150" s="452"/>
      <c r="AT150" s="445"/>
    </row>
    <row r="151" spans="1:52" s="5" customFormat="1" ht="18" customHeight="1">
      <c r="A151" s="2">
        <v>146</v>
      </c>
      <c r="B151" s="3" t="s">
        <v>315</v>
      </c>
      <c r="C151" s="3" t="s">
        <v>44</v>
      </c>
      <c r="D151" s="3"/>
      <c r="E151" s="3"/>
      <c r="F151" s="56" t="s">
        <v>307</v>
      </c>
      <c r="G151" s="3">
        <v>3</v>
      </c>
      <c r="H151" s="2"/>
      <c r="I151" s="9"/>
      <c r="J151" s="9"/>
      <c r="K151" s="1"/>
      <c r="L151" s="1"/>
      <c r="M151" s="1"/>
      <c r="N151" s="1"/>
      <c r="O151" s="1">
        <v>0</v>
      </c>
      <c r="P151" s="1">
        <v>0</v>
      </c>
      <c r="Q151" s="1">
        <v>0</v>
      </c>
      <c r="R151" s="1">
        <v>0</v>
      </c>
      <c r="S151" s="1">
        <f t="shared" si="53"/>
        <v>0</v>
      </c>
      <c r="T151" s="1">
        <v>0</v>
      </c>
      <c r="U151" s="1">
        <v>0</v>
      </c>
      <c r="V151" s="1">
        <f t="shared" si="54"/>
        <v>0</v>
      </c>
      <c r="W151" s="1"/>
      <c r="X151" s="1"/>
      <c r="Y151" s="1"/>
      <c r="Z151" s="1"/>
      <c r="AA151" s="51"/>
      <c r="AB151" s="1">
        <f>SUM(V151:AA151)</f>
        <v>0</v>
      </c>
      <c r="AC151" s="1">
        <v>0</v>
      </c>
      <c r="AD151" s="1">
        <v>0</v>
      </c>
      <c r="AE151" s="1"/>
      <c r="AF151" s="217"/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f>SUM(AG151:AK151)</f>
        <v>0</v>
      </c>
      <c r="AM151" s="1">
        <v>1050000</v>
      </c>
      <c r="AN151" s="10">
        <f t="shared" si="57"/>
        <v>1050000</v>
      </c>
      <c r="AO151" s="217"/>
      <c r="AP151" s="507" t="s">
        <v>687</v>
      </c>
      <c r="AQ151" s="366"/>
      <c r="AR151" s="69"/>
      <c r="AS151" s="350"/>
      <c r="AT151" s="71"/>
    </row>
    <row r="152" spans="1:52" s="255" customFormat="1" ht="18" customHeight="1">
      <c r="A152" s="273">
        <v>147</v>
      </c>
      <c r="B152" s="270" t="s">
        <v>16</v>
      </c>
      <c r="C152" s="254" t="s">
        <v>44</v>
      </c>
      <c r="D152" s="270" t="s">
        <v>31</v>
      </c>
      <c r="E152" s="270"/>
      <c r="F152" s="271" t="s">
        <v>509</v>
      </c>
      <c r="G152" s="254"/>
      <c r="H152" s="254"/>
      <c r="I152" s="227">
        <v>0</v>
      </c>
      <c r="J152" s="228">
        <v>0</v>
      </c>
      <c r="K152" s="228">
        <v>0</v>
      </c>
      <c r="L152" s="228">
        <v>0</v>
      </c>
      <c r="M152" s="228">
        <v>0</v>
      </c>
      <c r="N152" s="228">
        <v>0</v>
      </c>
      <c r="O152" s="228">
        <v>0</v>
      </c>
      <c r="P152" s="228">
        <v>0</v>
      </c>
      <c r="Q152" s="228">
        <v>0</v>
      </c>
      <c r="R152" s="228">
        <v>0</v>
      </c>
      <c r="S152" s="228">
        <f>SUM(I152:R152)</f>
        <v>0</v>
      </c>
      <c r="T152" s="228">
        <v>0</v>
      </c>
      <c r="U152" s="228">
        <v>0</v>
      </c>
      <c r="V152" s="228">
        <f>T152+U152</f>
        <v>0</v>
      </c>
      <c r="W152" s="228"/>
      <c r="X152" s="228"/>
      <c r="Y152" s="228"/>
      <c r="Z152" s="228"/>
      <c r="AA152" s="228"/>
      <c r="AB152" s="228">
        <f>V152+W152+X152+Z152+AA152+Y152</f>
        <v>0</v>
      </c>
      <c r="AC152" s="228">
        <v>0</v>
      </c>
      <c r="AD152" s="228">
        <v>0</v>
      </c>
      <c r="AE152" s="228"/>
      <c r="AF152" s="215"/>
      <c r="AG152" s="228">
        <v>250000</v>
      </c>
      <c r="AH152" s="228">
        <v>0</v>
      </c>
      <c r="AI152" s="228">
        <v>0</v>
      </c>
      <c r="AJ152" s="228">
        <v>0</v>
      </c>
      <c r="AK152" s="228">
        <v>0</v>
      </c>
      <c r="AL152" s="228">
        <f>SUM(AG152:AK152)</f>
        <v>250000</v>
      </c>
      <c r="AM152" s="228">
        <v>0</v>
      </c>
      <c r="AN152" s="231">
        <f t="shared" si="57"/>
        <v>250000</v>
      </c>
      <c r="AO152" s="215"/>
      <c r="AP152" s="508" t="s">
        <v>690</v>
      </c>
      <c r="AQ152" s="484"/>
      <c r="AR152" s="445"/>
      <c r="AS152" s="440"/>
      <c r="AT152" s="445"/>
    </row>
    <row r="153" spans="1:52" s="73" customFormat="1" ht="18" customHeight="1">
      <c r="A153" s="2">
        <v>148</v>
      </c>
      <c r="B153" s="113" t="s">
        <v>16</v>
      </c>
      <c r="C153" s="284" t="s">
        <v>142</v>
      </c>
      <c r="D153" s="113">
        <v>209265</v>
      </c>
      <c r="E153" s="113"/>
      <c r="F153" s="123" t="s">
        <v>497</v>
      </c>
      <c r="G153" s="7"/>
      <c r="H153" s="7"/>
      <c r="I153" s="81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f>SUM(I153:R153)</f>
        <v>0</v>
      </c>
      <c r="T153" s="6">
        <v>0</v>
      </c>
      <c r="U153" s="6">
        <v>0</v>
      </c>
      <c r="V153" s="6">
        <f t="shared" ref="V153" si="58">T153+U153</f>
        <v>0</v>
      </c>
      <c r="W153" s="6"/>
      <c r="X153" s="6"/>
      <c r="Y153" s="6"/>
      <c r="Z153" s="6"/>
      <c r="AA153" s="6"/>
      <c r="AB153" s="6">
        <f t="shared" ref="AB153" si="59">V153+W153+X153+Z153+AA153+Y153</f>
        <v>0</v>
      </c>
      <c r="AC153" s="6">
        <v>0</v>
      </c>
      <c r="AD153" s="6">
        <v>0</v>
      </c>
      <c r="AE153" s="6"/>
      <c r="AF153" s="6"/>
      <c r="AG153" s="6">
        <v>50000</v>
      </c>
      <c r="AH153" s="6">
        <v>0</v>
      </c>
      <c r="AI153" s="6">
        <v>0</v>
      </c>
      <c r="AJ153" s="6">
        <v>0</v>
      </c>
      <c r="AK153" s="6">
        <v>0</v>
      </c>
      <c r="AL153" s="6">
        <f t="shared" ref="AL153" si="60">SUM(AG153:AK153)</f>
        <v>50000</v>
      </c>
      <c r="AM153" s="6">
        <v>0</v>
      </c>
      <c r="AN153" s="83">
        <f t="shared" si="57"/>
        <v>50000</v>
      </c>
      <c r="AO153" s="6"/>
      <c r="AP153" s="507" t="s">
        <v>689</v>
      </c>
      <c r="AQ153" s="325"/>
      <c r="AR153" s="117"/>
      <c r="AS153" s="116"/>
      <c r="AT153" s="117"/>
    </row>
    <row r="154" spans="1:52" s="531" customFormat="1" ht="18" customHeight="1">
      <c r="A154" s="519">
        <v>149</v>
      </c>
      <c r="B154" s="520" t="s">
        <v>12</v>
      </c>
      <c r="C154" s="521" t="s">
        <v>721</v>
      </c>
      <c r="D154" s="520">
        <v>209260</v>
      </c>
      <c r="E154" s="520"/>
      <c r="F154" s="522" t="s">
        <v>692</v>
      </c>
      <c r="G154" s="523"/>
      <c r="H154" s="523"/>
      <c r="I154" s="524"/>
      <c r="J154" s="525"/>
      <c r="K154" s="525"/>
      <c r="L154" s="525"/>
      <c r="M154" s="525"/>
      <c r="N154" s="525">
        <v>0</v>
      </c>
      <c r="O154" s="525">
        <v>0</v>
      </c>
      <c r="P154" s="525">
        <v>0</v>
      </c>
      <c r="Q154" s="525">
        <v>0</v>
      </c>
      <c r="R154" s="525">
        <v>0</v>
      </c>
      <c r="S154" s="525">
        <v>0</v>
      </c>
      <c r="T154" s="525">
        <v>0</v>
      </c>
      <c r="U154" s="525">
        <v>0</v>
      </c>
      <c r="V154" s="525">
        <f>T154+U154</f>
        <v>0</v>
      </c>
      <c r="W154" s="525"/>
      <c r="X154" s="525"/>
      <c r="Y154" s="525"/>
      <c r="Z154" s="525"/>
      <c r="AA154" s="525"/>
      <c r="AB154" s="525">
        <f>V154+W154+X154+Z154+AA154+Y154</f>
        <v>0</v>
      </c>
      <c r="AC154" s="525">
        <v>0</v>
      </c>
      <c r="AD154" s="525">
        <v>0</v>
      </c>
      <c r="AE154" s="525"/>
      <c r="AF154" s="525"/>
      <c r="AG154" s="525">
        <f>2820000+2954000</f>
        <v>5774000</v>
      </c>
      <c r="AH154" s="525">
        <v>0</v>
      </c>
      <c r="AI154" s="525">
        <v>0</v>
      </c>
      <c r="AJ154" s="525">
        <v>0</v>
      </c>
      <c r="AK154" s="525">
        <v>0</v>
      </c>
      <c r="AL154" s="525">
        <f>SUM(AG154:AK154)</f>
        <v>5774000</v>
      </c>
      <c r="AM154" s="526">
        <v>0</v>
      </c>
      <c r="AN154" s="527">
        <f t="shared" si="57"/>
        <v>5774000</v>
      </c>
      <c r="AO154" s="525"/>
      <c r="AP154" s="528" t="s">
        <v>691</v>
      </c>
      <c r="AQ154" s="529"/>
      <c r="AR154" s="530"/>
      <c r="AS154" s="529"/>
      <c r="AT154" s="530"/>
    </row>
    <row r="155" spans="1:52" ht="18" customHeight="1">
      <c r="A155" s="2">
        <v>150</v>
      </c>
      <c r="B155" s="91"/>
      <c r="C155" s="17"/>
      <c r="D155" s="113"/>
      <c r="E155" s="113"/>
      <c r="F155" s="282" t="s">
        <v>0</v>
      </c>
      <c r="G155" s="61"/>
      <c r="H155" s="61"/>
      <c r="I155" s="89">
        <f t="shared" ref="I155:AD155" si="61">SUM(I146:I154)</f>
        <v>0</v>
      </c>
      <c r="J155" s="89">
        <f t="shared" si="61"/>
        <v>0</v>
      </c>
      <c r="K155" s="89">
        <f t="shared" si="61"/>
        <v>0</v>
      </c>
      <c r="L155" s="89">
        <f t="shared" si="61"/>
        <v>0</v>
      </c>
      <c r="M155" s="89">
        <f t="shared" si="61"/>
        <v>0</v>
      </c>
      <c r="N155" s="89">
        <f t="shared" si="61"/>
        <v>0</v>
      </c>
      <c r="O155" s="89">
        <f t="shared" si="61"/>
        <v>98012</v>
      </c>
      <c r="P155" s="89">
        <f t="shared" si="61"/>
        <v>442874</v>
      </c>
      <c r="Q155" s="89">
        <f t="shared" si="61"/>
        <v>2501701</v>
      </c>
      <c r="R155" s="128">
        <f t="shared" si="61"/>
        <v>250126</v>
      </c>
      <c r="S155" s="89">
        <f t="shared" si="61"/>
        <v>3292713</v>
      </c>
      <c r="T155" s="89">
        <f t="shared" si="61"/>
        <v>100000</v>
      </c>
      <c r="U155" s="89">
        <f t="shared" si="61"/>
        <v>150456</v>
      </c>
      <c r="V155" s="89">
        <f t="shared" si="61"/>
        <v>250456</v>
      </c>
      <c r="W155" s="89">
        <f t="shared" si="61"/>
        <v>0</v>
      </c>
      <c r="X155" s="89">
        <f t="shared" si="61"/>
        <v>0</v>
      </c>
      <c r="Y155" s="89">
        <f t="shared" si="61"/>
        <v>0</v>
      </c>
      <c r="Z155" s="89">
        <f t="shared" si="61"/>
        <v>0</v>
      </c>
      <c r="AA155" s="89">
        <f t="shared" si="61"/>
        <v>0</v>
      </c>
      <c r="AB155" s="89">
        <f t="shared" si="61"/>
        <v>250456</v>
      </c>
      <c r="AC155" s="89">
        <f t="shared" si="61"/>
        <v>0</v>
      </c>
      <c r="AD155" s="89">
        <f t="shared" si="61"/>
        <v>0</v>
      </c>
      <c r="AE155" s="89"/>
      <c r="AF155" s="252"/>
      <c r="AG155" s="89">
        <f t="shared" ref="AG155:AN155" si="62">SUM(AG146:AG154)</f>
        <v>7824000</v>
      </c>
      <c r="AH155" s="89">
        <f t="shared" si="62"/>
        <v>150000</v>
      </c>
      <c r="AI155" s="89">
        <f t="shared" si="62"/>
        <v>600000</v>
      </c>
      <c r="AJ155" s="89">
        <f t="shared" si="62"/>
        <v>0</v>
      </c>
      <c r="AK155" s="89">
        <f t="shared" si="62"/>
        <v>0</v>
      </c>
      <c r="AL155" s="89">
        <f t="shared" si="62"/>
        <v>8574000</v>
      </c>
      <c r="AM155" s="129">
        <f t="shared" si="62"/>
        <v>3550000</v>
      </c>
      <c r="AN155" s="129">
        <f t="shared" si="62"/>
        <v>15667169</v>
      </c>
      <c r="AO155" s="252"/>
      <c r="AQ155" s="325"/>
      <c r="AR155" s="117"/>
      <c r="AS155" s="325"/>
      <c r="AT155" s="117"/>
    </row>
    <row r="156" spans="1:52" ht="18" customHeight="1">
      <c r="A156" s="2">
        <v>151</v>
      </c>
      <c r="B156" s="223"/>
      <c r="C156" s="69"/>
      <c r="D156" s="119"/>
      <c r="E156" s="119"/>
      <c r="F156" s="130"/>
      <c r="G156" s="69"/>
      <c r="H156" s="69"/>
      <c r="I156" s="70"/>
      <c r="J156" s="70"/>
      <c r="K156" s="69"/>
      <c r="L156" s="69"/>
      <c r="M156" s="69"/>
      <c r="N156" s="69"/>
      <c r="O156" s="69"/>
      <c r="P156" s="69"/>
      <c r="Q156" s="69"/>
      <c r="R156" s="69"/>
      <c r="S156" s="69"/>
      <c r="T156" s="70"/>
      <c r="U156" s="69"/>
      <c r="V156" s="70"/>
      <c r="W156" s="70"/>
      <c r="X156" s="70"/>
      <c r="Y156" s="70"/>
      <c r="Z156" s="70"/>
      <c r="AA156" s="70"/>
      <c r="AB156" s="69"/>
      <c r="AC156" s="69"/>
      <c r="AD156" s="69"/>
      <c r="AE156" s="70"/>
      <c r="AF156" s="216"/>
      <c r="AG156" s="70"/>
      <c r="AH156" s="70"/>
      <c r="AI156" s="70"/>
      <c r="AJ156" s="70"/>
      <c r="AK156" s="70"/>
      <c r="AL156" s="70"/>
      <c r="AM156" s="70"/>
      <c r="AN156" s="70"/>
      <c r="AO156" s="216"/>
      <c r="AQ156" s="131"/>
      <c r="AR156" s="71"/>
      <c r="AS156" s="131"/>
      <c r="AT156" s="71"/>
    </row>
    <row r="157" spans="1:52" ht="18" customHeight="1" thickBot="1">
      <c r="A157" s="2">
        <v>152</v>
      </c>
      <c r="B157" s="223"/>
      <c r="C157" s="69"/>
      <c r="D157" s="119"/>
      <c r="E157" s="119"/>
      <c r="F157" s="130"/>
      <c r="G157" s="69"/>
      <c r="H157" s="69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216"/>
      <c r="AG157" s="70"/>
      <c r="AH157" s="70"/>
      <c r="AI157" s="70"/>
      <c r="AJ157" s="70"/>
      <c r="AK157" s="70"/>
      <c r="AL157" s="70"/>
      <c r="AM157" s="70"/>
      <c r="AN157" s="70"/>
      <c r="AO157" s="216"/>
      <c r="AQ157" s="131"/>
      <c r="AR157" s="71"/>
      <c r="AS157" s="131"/>
      <c r="AT157" s="71"/>
    </row>
    <row r="158" spans="1:52" ht="18" customHeight="1" thickBot="1">
      <c r="A158" s="273">
        <v>153</v>
      </c>
      <c r="B158" s="223"/>
      <c r="C158" s="17"/>
      <c r="D158" s="113"/>
      <c r="E158" s="113"/>
      <c r="F158" s="283" t="s">
        <v>1</v>
      </c>
      <c r="G158" s="61"/>
      <c r="H158" s="61"/>
      <c r="I158" s="63" t="e">
        <f>+I155+I35+#REF!+#REF!+#REF!+I143+I69+I13</f>
        <v>#REF!</v>
      </c>
      <c r="J158" s="63" t="e">
        <f>+J155+J35+#REF!+#REF!+#REF!+J143+J69+J13</f>
        <v>#REF!</v>
      </c>
      <c r="K158" s="63" t="e">
        <f>+K155+K35+#REF!+#REF!+#REF!+K143+K69+K13</f>
        <v>#REF!</v>
      </c>
      <c r="L158" s="63" t="e">
        <f>+L155+L35+#REF!+#REF!+#REF!+L143+L69+L13</f>
        <v>#REF!</v>
      </c>
      <c r="M158" s="63" t="e">
        <f>+M155+M35+#REF!+#REF!+#REF!+M143+M69+M13</f>
        <v>#REF!</v>
      </c>
      <c r="N158" s="63" t="e">
        <f>+N155+N35+#REF!+#REF!+#REF!+N143+N69+N13</f>
        <v>#REF!</v>
      </c>
      <c r="O158" s="63" t="e">
        <f>+O155+O35+#REF!+#REF!+#REF!+O143+O69+O13</f>
        <v>#REF!</v>
      </c>
      <c r="P158" s="63" t="e">
        <f>+P155+P35+#REF!+#REF!+#REF!+P143+P69+P13</f>
        <v>#REF!</v>
      </c>
      <c r="Q158" s="63" t="e">
        <f>+Q155+Q35+#REF!+#REF!+#REF!+Q143+Q69+Q13</f>
        <v>#REF!</v>
      </c>
      <c r="R158" s="63" t="e">
        <f>+R155+R35+#REF!+#REF!+#REF!+R143+R69+R13</f>
        <v>#REF!</v>
      </c>
      <c r="S158" s="63"/>
      <c r="T158" s="63">
        <f>T155+T35+T143+T69+T29+T22+T13</f>
        <v>66117119</v>
      </c>
      <c r="U158" s="63">
        <f>U155+U35+U143+U69+U29+U22+U13</f>
        <v>35600569</v>
      </c>
      <c r="V158" s="63">
        <f>V155+V35+V143+V69+V29+V22+V13</f>
        <v>101217688</v>
      </c>
      <c r="W158" s="63" t="e">
        <f>+W155+W35+#REF!+#REF!+#REF!+W143+W69+W13</f>
        <v>#REF!</v>
      </c>
      <c r="X158" s="63" t="e">
        <f>+X155+X35+#REF!+#REF!+#REF!+X143+X69+X13</f>
        <v>#REF!</v>
      </c>
      <c r="Y158" s="63" t="e">
        <f>+Y155+Y35+#REF!+#REF!+#REF!+Y143+Y69+Y13</f>
        <v>#REF!</v>
      </c>
      <c r="Z158" s="63" t="e">
        <f>+Z155+Z35+#REF!+#REF!+#REF!+Z143+Z69+Z13</f>
        <v>#REF!</v>
      </c>
      <c r="AA158" s="63" t="e">
        <f>+AA155+AA35+#REF!+#REF!+#REF!+AA143+AA69+AA13</f>
        <v>#REF!</v>
      </c>
      <c r="AB158" s="63">
        <f>AB155+AB35+AB143+AB69+AB29+AB22+AB13</f>
        <v>101018655</v>
      </c>
      <c r="AC158" s="63" t="e">
        <f>+AC155+AC35+#REF!+#REF!+AC143+AC69+AC13</f>
        <v>#REF!</v>
      </c>
      <c r="AD158" s="63" t="e">
        <f>+AD155+AD35+#REF!+#REF!+AD143+AD69+AD13</f>
        <v>#REF!</v>
      </c>
      <c r="AE158" s="63" t="e">
        <f>+AE155+AE35+#REF!+#REF!+AE143+AE69+AE13</f>
        <v>#REF!</v>
      </c>
      <c r="AF158" s="250" t="e">
        <f>+AF155+AF35+#REF!+#REF!+AF143+AF69+AF13</f>
        <v>#REF!</v>
      </c>
      <c r="AG158" s="63">
        <f t="shared" ref="AG158:AM158" si="63">AG155+AG35+AG143+AG69+AG29+AG22+AG13</f>
        <v>97881994</v>
      </c>
      <c r="AH158" s="63">
        <f t="shared" si="63"/>
        <v>61443921</v>
      </c>
      <c r="AI158" s="63">
        <f t="shared" si="63"/>
        <v>71714754</v>
      </c>
      <c r="AJ158" s="63">
        <f t="shared" si="63"/>
        <v>47976986</v>
      </c>
      <c r="AK158" s="63">
        <f t="shared" si="63"/>
        <v>38306868</v>
      </c>
      <c r="AL158" s="63">
        <f t="shared" si="63"/>
        <v>317324523</v>
      </c>
      <c r="AM158" s="65">
        <f t="shared" si="63"/>
        <v>543510164</v>
      </c>
      <c r="AN158" s="135">
        <f>+S158+AB158+AL158+AM158</f>
        <v>961853342</v>
      </c>
      <c r="AO158" s="250" t="e">
        <f>+AO155+AO35+#REF!+#REF!+AO143+AO69+AO13</f>
        <v>#REF!</v>
      </c>
      <c r="AQ158" s="66"/>
      <c r="AR158" s="50"/>
      <c r="AS158" s="66"/>
      <c r="AT158" s="50"/>
    </row>
    <row r="159" spans="1:52">
      <c r="O159" s="51" t="e">
        <f>+#REF!-O158</f>
        <v>#REF!</v>
      </c>
      <c r="P159" s="51" t="e">
        <f>+#REF!-P158</f>
        <v>#REF!</v>
      </c>
      <c r="Q159" s="51"/>
      <c r="R159" s="51"/>
      <c r="T159" s="51"/>
      <c r="U159" s="51"/>
      <c r="V159" s="51" t="e">
        <f>+#REF!+#REF!-#REF!</f>
        <v>#REF!</v>
      </c>
      <c r="AB159" s="51"/>
      <c r="AC159" s="51" t="e">
        <f>+#REF!-AC158</f>
        <v>#REF!</v>
      </c>
      <c r="AD159" s="51" t="e">
        <f>+#REF!-AD158</f>
        <v>#REF!</v>
      </c>
      <c r="AG159" s="4"/>
      <c r="AN159" s="5"/>
    </row>
    <row r="160" spans="1:52" s="5" customFormat="1">
      <c r="B160" s="224"/>
      <c r="C160" s="13"/>
      <c r="D160" s="13"/>
      <c r="E160" s="13"/>
      <c r="F160" s="13"/>
      <c r="G160" s="13"/>
      <c r="H160" s="13"/>
      <c r="AA160" s="96"/>
      <c r="AB160" s="51"/>
      <c r="AF160" s="218"/>
      <c r="AG160" s="96"/>
      <c r="AL160" s="13"/>
      <c r="AO160" s="218"/>
      <c r="AP160" s="4"/>
      <c r="AQ160" s="13"/>
      <c r="AR160" s="146"/>
      <c r="AS160" s="13"/>
      <c r="AT160" s="146"/>
      <c r="AU160" s="13"/>
      <c r="AV160" s="13"/>
      <c r="AW160" s="13"/>
      <c r="AX160" s="13"/>
      <c r="AY160" s="13"/>
      <c r="AZ160" s="13"/>
    </row>
    <row r="161" spans="2:52" s="5" customFormat="1">
      <c r="B161" s="224"/>
      <c r="C161" s="13"/>
      <c r="D161" s="13"/>
      <c r="E161" s="13"/>
      <c r="F161" s="13"/>
      <c r="G161" s="13"/>
      <c r="H161" s="13"/>
      <c r="AA161" s="96"/>
      <c r="AB161" s="51"/>
      <c r="AF161" s="218"/>
      <c r="AL161" s="13"/>
      <c r="AO161" s="218"/>
      <c r="AP161" s="4"/>
      <c r="AQ161" s="13"/>
      <c r="AR161" s="146"/>
      <c r="AS161" s="13"/>
      <c r="AT161" s="146"/>
      <c r="AU161" s="13"/>
      <c r="AV161" s="13"/>
      <c r="AW161" s="13"/>
      <c r="AX161" s="13"/>
      <c r="AY161" s="13"/>
      <c r="AZ161" s="13"/>
    </row>
    <row r="162" spans="2:52">
      <c r="AG162" s="51"/>
      <c r="AN162" s="5"/>
    </row>
    <row r="163" spans="2:52">
      <c r="AG163" s="96"/>
      <c r="AN163" s="5"/>
    </row>
    <row r="164" spans="2:52">
      <c r="AN164" s="5"/>
    </row>
    <row r="165" spans="2:52">
      <c r="AG165" s="51"/>
      <c r="AN165" s="5"/>
    </row>
    <row r="166" spans="2:52">
      <c r="AN166" s="5"/>
    </row>
    <row r="167" spans="2:52">
      <c r="AN167" s="5"/>
    </row>
    <row r="168" spans="2:52">
      <c r="AN168" s="5"/>
    </row>
    <row r="169" spans="2:52">
      <c r="AN169" s="5"/>
    </row>
    <row r="170" spans="2:52">
      <c r="AN170" s="5"/>
    </row>
    <row r="171" spans="2:52">
      <c r="AN171" s="5"/>
    </row>
    <row r="172" spans="2:52">
      <c r="AN172" s="5"/>
    </row>
    <row r="173" spans="2:52">
      <c r="AN173" s="5"/>
    </row>
    <row r="174" spans="2:52">
      <c r="AN174" s="5"/>
    </row>
    <row r="175" spans="2:52">
      <c r="AN175" s="5"/>
    </row>
    <row r="176" spans="2:52">
      <c r="AN176" s="5"/>
    </row>
    <row r="177" spans="40:40">
      <c r="AN177" s="5"/>
    </row>
    <row r="178" spans="40:40">
      <c r="AN178" s="5"/>
    </row>
    <row r="179" spans="40:40">
      <c r="AN179" s="5"/>
    </row>
    <row r="180" spans="40:40">
      <c r="AN180" s="5"/>
    </row>
    <row r="181" spans="40:40">
      <c r="AN181" s="5"/>
    </row>
    <row r="182" spans="40:40">
      <c r="AN182" s="5"/>
    </row>
    <row r="183" spans="40:40">
      <c r="AN183" s="5"/>
    </row>
    <row r="184" spans="40:40">
      <c r="AN184" s="5"/>
    </row>
    <row r="185" spans="40:40">
      <c r="AN185" s="5"/>
    </row>
    <row r="186" spans="40:40">
      <c r="AN186" s="5"/>
    </row>
    <row r="187" spans="40:40">
      <c r="AN187" s="5"/>
    </row>
    <row r="188" spans="40:40">
      <c r="AN188" s="5"/>
    </row>
    <row r="189" spans="40:40">
      <c r="AN189" s="5"/>
    </row>
    <row r="190" spans="40:40">
      <c r="AN190" s="5"/>
    </row>
    <row r="191" spans="40:40">
      <c r="AN191" s="5"/>
    </row>
    <row r="192" spans="40:40">
      <c r="AN192" s="5"/>
    </row>
    <row r="193" spans="40:40">
      <c r="AN193" s="5"/>
    </row>
    <row r="194" spans="40:40">
      <c r="AN194" s="5"/>
    </row>
    <row r="195" spans="40:40">
      <c r="AN195" s="5"/>
    </row>
    <row r="196" spans="40:40">
      <c r="AN196" s="5"/>
    </row>
    <row r="197" spans="40:40">
      <c r="AN197" s="5"/>
    </row>
    <row r="198" spans="40:40">
      <c r="AN198" s="5"/>
    </row>
    <row r="199" spans="40:40">
      <c r="AN199" s="5"/>
    </row>
    <row r="200" spans="40:40">
      <c r="AN200" s="5"/>
    </row>
    <row r="201" spans="40:40">
      <c r="AN201" s="5"/>
    </row>
    <row r="202" spans="40:40">
      <c r="AN202" s="5"/>
    </row>
    <row r="203" spans="40:40">
      <c r="AN203" s="5"/>
    </row>
    <row r="204" spans="40:40">
      <c r="AN204" s="5"/>
    </row>
    <row r="205" spans="40:40">
      <c r="AN205" s="5"/>
    </row>
    <row r="206" spans="40:40">
      <c r="AN206" s="5"/>
    </row>
    <row r="207" spans="40:40">
      <c r="AN207" s="5"/>
    </row>
    <row r="208" spans="40:40">
      <c r="AN208" s="5"/>
    </row>
    <row r="209" spans="40:40">
      <c r="AN209" s="5"/>
    </row>
    <row r="210" spans="40:40">
      <c r="AN210" s="5"/>
    </row>
    <row r="211" spans="40:40">
      <c r="AN211" s="5"/>
    </row>
    <row r="212" spans="40:40">
      <c r="AN212" s="5"/>
    </row>
    <row r="213" spans="40:40">
      <c r="AN213" s="5"/>
    </row>
    <row r="214" spans="40:40">
      <c r="AN214" s="5"/>
    </row>
    <row r="215" spans="40:40">
      <c r="AN215" s="5"/>
    </row>
    <row r="216" spans="40:40">
      <c r="AN216" s="5"/>
    </row>
    <row r="217" spans="40:40">
      <c r="AN217" s="5"/>
    </row>
    <row r="218" spans="40:40">
      <c r="AN218" s="5"/>
    </row>
    <row r="219" spans="40:40">
      <c r="AN219" s="5"/>
    </row>
    <row r="220" spans="40:40">
      <c r="AN220" s="5"/>
    </row>
  </sheetData>
  <mergeCells count="3">
    <mergeCell ref="AQ1:AR1"/>
    <mergeCell ref="AS1:AT1"/>
    <mergeCell ref="AP22:AP23"/>
  </mergeCells>
  <pageMargins left="0" right="0" top="0.5" bottom="0.25" header="0" footer="0"/>
  <pageSetup paperSize="5" scale="80" orientation="landscape" useFirstPageNumber="1" r:id="rId1"/>
  <headerFooter alignWithMargins="0">
    <oddHeader>&amp;C&amp;"Arial,Bold"&amp;10CAPITAL IMPROVEMENT PROJECT, FISCAL YEARS 15/16 - 19/20
TOTAL PROJECT LIST</oddHeader>
    <oddFooter>&amp;C&amp;9Page &amp;P&amp;R&amp;9 &amp;D&amp;T</oddFooter>
  </headerFooter>
  <rowBreaks count="4" manualBreakCount="4">
    <brk id="36" max="46" man="1"/>
    <brk id="70" max="46" man="1"/>
    <brk id="99" max="46" man="1"/>
    <brk id="131" max="4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22"/>
  <sheetViews>
    <sheetView tabSelected="1" zoomScaleSheetLayoutView="100" workbookViewId="0">
      <pane ySplit="1" topLeftCell="A2" activePane="bottomLeft" state="frozen"/>
      <selection pane="bottomLeft" activeCell="F20" sqref="F20"/>
    </sheetView>
  </sheetViews>
  <sheetFormatPr defaultColWidth="8.90625" defaultRowHeight="15"/>
  <cols>
    <col min="1" max="1" width="3" style="5" customWidth="1"/>
    <col min="2" max="2" width="5.08984375" style="224" hidden="1" customWidth="1"/>
    <col min="3" max="3" width="7.08984375" style="13" customWidth="1"/>
    <col min="4" max="4" width="6.08984375" style="13" customWidth="1"/>
    <col min="5" max="5" width="1.6328125" style="13" bestFit="1" customWidth="1"/>
    <col min="6" max="6" width="27.453125" style="13" customWidth="1"/>
    <col min="7" max="7" width="4.6328125" style="13" hidden="1" customWidth="1"/>
    <col min="8" max="8" width="17" style="13" hidden="1" customWidth="1"/>
    <col min="9" max="12" width="8.90625" style="5" hidden="1" customWidth="1"/>
    <col min="13" max="17" width="7.90625" style="5" hidden="1" customWidth="1"/>
    <col min="18" max="18" width="10.08984375" style="5" hidden="1" customWidth="1"/>
    <col min="19" max="19" width="8.90625" style="5" customWidth="1"/>
    <col min="20" max="21" width="8.08984375" style="5" hidden="1" customWidth="1"/>
    <col min="22" max="26" width="8.90625" style="5" hidden="1" customWidth="1"/>
    <col min="27" max="27" width="8.90625" style="96" hidden="1" customWidth="1"/>
    <col min="28" max="28" width="8.81640625" style="5" customWidth="1"/>
    <col min="29" max="29" width="7.90625" style="5" hidden="1" customWidth="1"/>
    <col min="30" max="30" width="9.08984375" style="5" hidden="1" customWidth="1"/>
    <col min="31" max="31" width="2" style="5" hidden="1" customWidth="1"/>
    <col min="32" max="32" width="1.08984375" style="218" customWidth="1"/>
    <col min="33" max="33" width="7.90625" style="5" customWidth="1"/>
    <col min="34" max="34" width="7.6328125" style="5" customWidth="1"/>
    <col min="35" max="35" width="7.90625" style="5" customWidth="1"/>
    <col min="36" max="37" width="7.6328125" style="5" customWidth="1"/>
    <col min="38" max="38" width="8.54296875" style="13" customWidth="1"/>
    <col min="39" max="39" width="8.90625" style="5" customWidth="1"/>
    <col min="40" max="40" width="8.90625" style="218" customWidth="1"/>
    <col min="41" max="41" width="1" style="218" customWidth="1"/>
    <col min="42" max="42" width="31" style="4" customWidth="1"/>
    <col min="43" max="43" width="3.54296875" style="13" customWidth="1"/>
    <col min="44" max="44" width="6.08984375" style="146" customWidth="1"/>
    <col min="45" max="45" width="3.54296875" style="13" customWidth="1"/>
    <col min="46" max="46" width="7" style="146" customWidth="1"/>
    <col min="47" max="50" width="8.90625" style="13"/>
    <col min="51" max="51" width="13.81640625" style="13" bestFit="1" customWidth="1"/>
    <col min="52" max="16384" width="8.90625" style="13"/>
  </cols>
  <sheetData>
    <row r="1" spans="1:46" ht="31.2">
      <c r="A1" s="295" t="s">
        <v>546</v>
      </c>
      <c r="B1" s="296" t="s">
        <v>547</v>
      </c>
      <c r="C1" s="296" t="s">
        <v>544</v>
      </c>
      <c r="D1" s="297" t="s">
        <v>545</v>
      </c>
      <c r="E1" s="298"/>
      <c r="F1" s="299" t="s">
        <v>40</v>
      </c>
      <c r="G1" s="299" t="s">
        <v>33</v>
      </c>
      <c r="H1" s="299" t="s">
        <v>33</v>
      </c>
      <c r="I1" s="300" t="s">
        <v>548</v>
      </c>
      <c r="J1" s="300" t="s">
        <v>700</v>
      </c>
      <c r="K1" s="300" t="s">
        <v>699</v>
      </c>
      <c r="L1" s="300" t="s">
        <v>698</v>
      </c>
      <c r="M1" s="300" t="s">
        <v>697</v>
      </c>
      <c r="N1" s="300" t="s">
        <v>696</v>
      </c>
      <c r="O1" s="300" t="s">
        <v>695</v>
      </c>
      <c r="P1" s="300" t="s">
        <v>694</v>
      </c>
      <c r="Q1" s="300" t="s">
        <v>693</v>
      </c>
      <c r="R1" s="300" t="s">
        <v>701</v>
      </c>
      <c r="S1" s="300" t="s">
        <v>549</v>
      </c>
      <c r="T1" s="301" t="s">
        <v>32</v>
      </c>
      <c r="U1" s="302" t="s">
        <v>35</v>
      </c>
      <c r="V1" s="301" t="s">
        <v>32</v>
      </c>
      <c r="W1" s="301" t="s">
        <v>36</v>
      </c>
      <c r="X1" s="303" t="s">
        <v>36</v>
      </c>
      <c r="Y1" s="304" t="s">
        <v>37</v>
      </c>
      <c r="Z1" s="301" t="s">
        <v>36</v>
      </c>
      <c r="AA1" s="301" t="s">
        <v>36</v>
      </c>
      <c r="AB1" s="305" t="s">
        <v>550</v>
      </c>
      <c r="AC1" s="296" t="s">
        <v>290</v>
      </c>
      <c r="AD1" s="296" t="s">
        <v>290</v>
      </c>
      <c r="AE1" s="306"/>
      <c r="AF1" s="307"/>
      <c r="AG1" s="305" t="s">
        <v>568</v>
      </c>
      <c r="AH1" s="305" t="s">
        <v>569</v>
      </c>
      <c r="AI1" s="305" t="s">
        <v>570</v>
      </c>
      <c r="AJ1" s="305" t="s">
        <v>571</v>
      </c>
      <c r="AK1" s="305" t="s">
        <v>572</v>
      </c>
      <c r="AL1" s="305" t="s">
        <v>556</v>
      </c>
      <c r="AM1" s="305" t="s">
        <v>559</v>
      </c>
      <c r="AN1" s="303" t="s">
        <v>557</v>
      </c>
      <c r="AO1" s="496"/>
      <c r="AP1" s="510" t="s">
        <v>583</v>
      </c>
      <c r="AQ1" s="566" t="s">
        <v>573</v>
      </c>
      <c r="AR1" s="567"/>
      <c r="AS1" s="568" t="s">
        <v>574</v>
      </c>
      <c r="AT1" s="569"/>
    </row>
    <row r="2" spans="1:46">
      <c r="A2" s="285" t="s">
        <v>58</v>
      </c>
      <c r="B2" s="286"/>
      <c r="C2" s="287"/>
      <c r="D2" s="287"/>
      <c r="E2" s="288"/>
      <c r="F2" s="287"/>
      <c r="G2" s="287"/>
      <c r="H2" s="289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1"/>
      <c r="AC2" s="290"/>
      <c r="AD2" s="290"/>
      <c r="AE2" s="290"/>
      <c r="AF2" s="290"/>
      <c r="AG2" s="290"/>
      <c r="AH2" s="290"/>
      <c r="AI2" s="290"/>
      <c r="AJ2" s="290"/>
      <c r="AK2" s="290"/>
      <c r="AL2" s="292"/>
      <c r="AM2" s="290"/>
      <c r="AN2" s="509"/>
      <c r="AO2" s="290"/>
      <c r="AP2" s="366"/>
      <c r="AQ2" s="293"/>
      <c r="AR2" s="294"/>
      <c r="AS2" s="27"/>
      <c r="AT2" s="28"/>
    </row>
    <row r="3" spans="1:46">
      <c r="A3" s="29" t="s">
        <v>234</v>
      </c>
      <c r="B3" s="221"/>
      <c r="C3" s="31"/>
      <c r="D3" s="31"/>
      <c r="E3" s="32"/>
      <c r="F3" s="31"/>
      <c r="G3" s="31"/>
      <c r="H3" s="33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4"/>
      <c r="AM3" s="35"/>
      <c r="AN3" s="511"/>
      <c r="AO3" s="35"/>
      <c r="AP3" s="495"/>
      <c r="AQ3" s="512"/>
      <c r="AR3" s="513"/>
      <c r="AS3" s="514"/>
      <c r="AT3" s="39"/>
    </row>
    <row r="4" spans="1:46" ht="18" customHeight="1">
      <c r="A4" s="2"/>
      <c r="B4" s="222" t="s">
        <v>31</v>
      </c>
      <c r="C4" s="41"/>
      <c r="D4" s="3"/>
      <c r="E4" s="3"/>
      <c r="F4" s="40"/>
      <c r="G4" s="41"/>
      <c r="H4" s="42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201"/>
      <c r="X4" s="44"/>
      <c r="Y4" s="201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3"/>
      <c r="AM4" s="454"/>
      <c r="AN4" s="44"/>
      <c r="AO4" s="214"/>
      <c r="AQ4" s="538"/>
      <c r="AR4" s="539"/>
      <c r="AS4" s="540"/>
      <c r="AT4" s="541"/>
    </row>
    <row r="5" spans="1:46" ht="18" customHeight="1">
      <c r="A5" s="2">
        <v>1</v>
      </c>
      <c r="B5" s="222"/>
      <c r="C5" s="7"/>
      <c r="D5" s="7"/>
      <c r="E5" s="7"/>
      <c r="F5" s="274" t="s">
        <v>42</v>
      </c>
      <c r="G5" s="284"/>
      <c r="H5" s="28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215"/>
      <c r="AG5" s="6"/>
      <c r="AH5" s="6"/>
      <c r="AI5" s="6"/>
      <c r="AJ5" s="6"/>
      <c r="AK5" s="6"/>
      <c r="AL5" s="6"/>
      <c r="AM5" s="101"/>
      <c r="AN5" s="6"/>
      <c r="AO5" s="215"/>
      <c r="AQ5" s="11"/>
      <c r="AR5" s="3"/>
      <c r="AS5" s="11"/>
      <c r="AT5" s="12"/>
    </row>
    <row r="6" spans="1:46" s="5" customFormat="1" ht="22.5" customHeight="1">
      <c r="A6" s="2">
        <v>2</v>
      </c>
      <c r="B6" s="222" t="s">
        <v>12</v>
      </c>
      <c r="C6" s="3" t="s">
        <v>469</v>
      </c>
      <c r="D6" s="3">
        <v>208589</v>
      </c>
      <c r="F6" s="57" t="s">
        <v>257</v>
      </c>
      <c r="G6" s="69">
        <v>2</v>
      </c>
      <c r="H6" s="130"/>
      <c r="I6" s="84">
        <v>0</v>
      </c>
      <c r="J6" s="84"/>
      <c r="K6" s="70">
        <v>2190</v>
      </c>
      <c r="L6" s="70">
        <v>12894</v>
      </c>
      <c r="M6" s="70">
        <v>0</v>
      </c>
      <c r="N6" s="70">
        <v>0</v>
      </c>
      <c r="O6" s="70">
        <v>0</v>
      </c>
      <c r="P6" s="70">
        <v>0</v>
      </c>
      <c r="Q6" s="70">
        <v>634</v>
      </c>
      <c r="R6" s="70">
        <v>5456</v>
      </c>
      <c r="S6" s="70">
        <f t="shared" ref="S6:S11" si="0">SUM(I6:R6)</f>
        <v>21174</v>
      </c>
      <c r="T6" s="70">
        <v>0</v>
      </c>
      <c r="U6" s="70">
        <v>1493</v>
      </c>
      <c r="V6" s="70">
        <f t="shared" ref="V6:V10" si="1">SUM(T6:U6)</f>
        <v>1493</v>
      </c>
      <c r="W6" s="70"/>
      <c r="X6" s="70"/>
      <c r="Y6" s="70"/>
      <c r="Z6" s="70"/>
      <c r="AA6" s="455"/>
      <c r="AB6" s="70">
        <f t="shared" ref="AB6:AB14" si="2">SUM(V6:AA6)</f>
        <v>1493</v>
      </c>
      <c r="AC6" s="70">
        <v>0</v>
      </c>
      <c r="AD6" s="70">
        <v>0</v>
      </c>
      <c r="AE6" s="70"/>
      <c r="AF6" s="216"/>
      <c r="AG6" s="70">
        <v>0</v>
      </c>
      <c r="AH6" s="70">
        <v>0</v>
      </c>
      <c r="AI6" s="70">
        <v>0</v>
      </c>
      <c r="AJ6" s="70">
        <v>0</v>
      </c>
      <c r="AK6" s="70">
        <v>0</v>
      </c>
      <c r="AL6" s="70">
        <f t="shared" ref="AL6:AL11" si="3">SUM(AG6:AK6)</f>
        <v>0</v>
      </c>
      <c r="AM6" s="70">
        <v>1209916</v>
      </c>
      <c r="AN6" s="10">
        <f t="shared" ref="AN6:AN12" si="4">+S6+AB6+AL6+AM6</f>
        <v>1232583</v>
      </c>
      <c r="AO6" s="216"/>
      <c r="AP6" s="470" t="s">
        <v>576</v>
      </c>
      <c r="AQ6" s="366"/>
      <c r="AR6" s="69"/>
      <c r="AS6" s="350"/>
      <c r="AT6" s="71"/>
    </row>
    <row r="7" spans="1:46" s="552" customFormat="1" ht="22.5" customHeight="1">
      <c r="A7" s="272">
        <v>3</v>
      </c>
      <c r="B7" s="551" t="s">
        <v>12</v>
      </c>
      <c r="C7" s="551" t="s">
        <v>468</v>
      </c>
      <c r="D7" s="551">
        <v>208591</v>
      </c>
      <c r="F7" s="553" t="s">
        <v>575</v>
      </c>
      <c r="G7" s="543">
        <v>2</v>
      </c>
      <c r="H7" s="554"/>
      <c r="I7" s="463">
        <v>0</v>
      </c>
      <c r="J7" s="463"/>
      <c r="K7" s="246">
        <v>4380</v>
      </c>
      <c r="L7" s="246">
        <v>25789</v>
      </c>
      <c r="M7" s="246">
        <v>0</v>
      </c>
      <c r="N7" s="246">
        <v>0</v>
      </c>
      <c r="O7" s="246">
        <v>21920</v>
      </c>
      <c r="P7" s="246">
        <v>105277</v>
      </c>
      <c r="Q7" s="246">
        <v>70796</v>
      </c>
      <c r="R7" s="246">
        <v>30266</v>
      </c>
      <c r="S7" s="246">
        <f t="shared" si="0"/>
        <v>258428</v>
      </c>
      <c r="T7" s="246">
        <v>0</v>
      </c>
      <c r="U7" s="246">
        <v>585140</v>
      </c>
      <c r="V7" s="246">
        <f t="shared" si="1"/>
        <v>585140</v>
      </c>
      <c r="W7" s="246"/>
      <c r="X7" s="246"/>
      <c r="Y7" s="246"/>
      <c r="Z7" s="246"/>
      <c r="AA7" s="464"/>
      <c r="AB7" s="246">
        <f t="shared" si="2"/>
        <v>585140</v>
      </c>
      <c r="AC7" s="246">
        <v>0</v>
      </c>
      <c r="AD7" s="246">
        <v>0</v>
      </c>
      <c r="AE7" s="246"/>
      <c r="AF7" s="216"/>
      <c r="AG7" s="246">
        <v>200000</v>
      </c>
      <c r="AH7" s="246">
        <v>200000</v>
      </c>
      <c r="AI7" s="246">
        <v>200000</v>
      </c>
      <c r="AJ7" s="246">
        <v>200000</v>
      </c>
      <c r="AK7" s="246">
        <v>200000</v>
      </c>
      <c r="AL7" s="555">
        <f t="shared" si="3"/>
        <v>1000000</v>
      </c>
      <c r="AM7" s="246">
        <v>18000000</v>
      </c>
      <c r="AN7" s="238">
        <f t="shared" si="4"/>
        <v>19843568</v>
      </c>
      <c r="AO7" s="216"/>
      <c r="AP7" s="471" t="s">
        <v>577</v>
      </c>
      <c r="AQ7" s="542"/>
      <c r="AR7" s="543"/>
      <c r="AS7" s="544"/>
      <c r="AT7" s="545"/>
    </row>
    <row r="8" spans="1:46" s="5" customFormat="1" ht="22.5" customHeight="1">
      <c r="A8" s="2">
        <v>4</v>
      </c>
      <c r="B8" s="222" t="s">
        <v>8</v>
      </c>
      <c r="C8" s="3" t="s">
        <v>718</v>
      </c>
      <c r="D8" s="3">
        <v>208548</v>
      </c>
      <c r="E8" s="3"/>
      <c r="F8" s="57" t="s">
        <v>167</v>
      </c>
      <c r="G8" s="69">
        <v>5</v>
      </c>
      <c r="H8" s="130"/>
      <c r="I8" s="84">
        <v>0</v>
      </c>
      <c r="J8" s="84"/>
      <c r="K8" s="70">
        <v>38591</v>
      </c>
      <c r="L8" s="70">
        <v>170556</v>
      </c>
      <c r="M8" s="70">
        <v>176793</v>
      </c>
      <c r="N8" s="70">
        <v>8740</v>
      </c>
      <c r="O8" s="70">
        <v>2753</v>
      </c>
      <c r="P8" s="70">
        <v>6290</v>
      </c>
      <c r="Q8" s="70">
        <v>0</v>
      </c>
      <c r="R8" s="70">
        <v>0</v>
      </c>
      <c r="S8" s="70">
        <f t="shared" si="0"/>
        <v>403723</v>
      </c>
      <c r="T8" s="70">
        <v>0</v>
      </c>
      <c r="U8" s="70">
        <v>78088</v>
      </c>
      <c r="V8" s="70">
        <f t="shared" si="1"/>
        <v>78088</v>
      </c>
      <c r="W8" s="70"/>
      <c r="X8" s="70"/>
      <c r="Y8" s="70"/>
      <c r="Z8" s="70"/>
      <c r="AA8" s="455"/>
      <c r="AB8" s="70">
        <f t="shared" si="2"/>
        <v>78088</v>
      </c>
      <c r="AC8" s="70">
        <v>0</v>
      </c>
      <c r="AD8" s="70">
        <v>0</v>
      </c>
      <c r="AE8" s="70"/>
      <c r="AF8" s="216"/>
      <c r="AG8" s="70">
        <v>1400000</v>
      </c>
      <c r="AH8" s="70" t="s">
        <v>31</v>
      </c>
      <c r="AI8" s="70">
        <v>0</v>
      </c>
      <c r="AJ8" s="70">
        <v>0</v>
      </c>
      <c r="AK8" s="70">
        <v>0</v>
      </c>
      <c r="AL8" s="70">
        <f t="shared" si="3"/>
        <v>1400000</v>
      </c>
      <c r="AM8" s="70">
        <v>0</v>
      </c>
      <c r="AN8" s="10">
        <f t="shared" si="4"/>
        <v>1881811</v>
      </c>
      <c r="AO8" s="216"/>
      <c r="AP8" s="470" t="s">
        <v>578</v>
      </c>
      <c r="AQ8" s="366"/>
      <c r="AR8" s="69"/>
      <c r="AS8" s="350"/>
      <c r="AT8" s="71"/>
    </row>
    <row r="9" spans="1:46" s="240" customFormat="1" ht="22.5" customHeight="1">
      <c r="A9" s="272">
        <v>5</v>
      </c>
      <c r="B9" s="233"/>
      <c r="C9" s="233" t="s">
        <v>468</v>
      </c>
      <c r="D9" s="233">
        <v>208572</v>
      </c>
      <c r="E9" s="233"/>
      <c r="F9" s="461" t="s">
        <v>478</v>
      </c>
      <c r="G9" s="243"/>
      <c r="H9" s="462"/>
      <c r="I9" s="463"/>
      <c r="J9" s="463"/>
      <c r="K9" s="246"/>
      <c r="L9" s="246"/>
      <c r="M9" s="246"/>
      <c r="N9" s="246"/>
      <c r="O9" s="246"/>
      <c r="P9" s="246"/>
      <c r="Q9" s="246"/>
      <c r="R9" s="246">
        <v>0</v>
      </c>
      <c r="S9" s="246">
        <f t="shared" si="0"/>
        <v>0</v>
      </c>
      <c r="T9" s="246">
        <v>400000</v>
      </c>
      <c r="U9" s="246">
        <v>0</v>
      </c>
      <c r="V9" s="246">
        <v>0</v>
      </c>
      <c r="W9" s="246"/>
      <c r="X9" s="246"/>
      <c r="Y9" s="246"/>
      <c r="Z9" s="246"/>
      <c r="AA9" s="464"/>
      <c r="AB9" s="246">
        <f t="shared" si="2"/>
        <v>0</v>
      </c>
      <c r="AC9" s="246">
        <v>0</v>
      </c>
      <c r="AD9" s="246">
        <v>0</v>
      </c>
      <c r="AE9" s="246"/>
      <c r="AF9" s="216"/>
      <c r="AG9" s="246">
        <v>0</v>
      </c>
      <c r="AH9" s="246">
        <v>2500000</v>
      </c>
      <c r="AI9" s="246">
        <v>0</v>
      </c>
      <c r="AJ9" s="246">
        <v>0</v>
      </c>
      <c r="AK9" s="246">
        <v>0</v>
      </c>
      <c r="AL9" s="246">
        <f>SUM(AG9:AK9)</f>
        <v>2500000</v>
      </c>
      <c r="AM9" s="246">
        <v>0</v>
      </c>
      <c r="AN9" s="238">
        <f t="shared" si="4"/>
        <v>2500000</v>
      </c>
      <c r="AO9" s="216"/>
      <c r="AP9" s="472" t="s">
        <v>579</v>
      </c>
      <c r="AQ9" s="443"/>
      <c r="AR9" s="243"/>
      <c r="AS9" s="437"/>
      <c r="AT9" s="247"/>
    </row>
    <row r="10" spans="1:46" s="5" customFormat="1" ht="22.5" customHeight="1">
      <c r="A10" s="2">
        <v>6</v>
      </c>
      <c r="B10" s="3" t="s">
        <v>311</v>
      </c>
      <c r="C10" s="3" t="s">
        <v>469</v>
      </c>
      <c r="D10" s="3">
        <v>208567</v>
      </c>
      <c r="E10" s="3"/>
      <c r="F10" s="56" t="s">
        <v>258</v>
      </c>
      <c r="G10" s="69">
        <v>4</v>
      </c>
      <c r="H10" s="130"/>
      <c r="I10" s="84"/>
      <c r="J10" s="84"/>
      <c r="K10" s="70"/>
      <c r="L10" s="70"/>
      <c r="M10" s="70"/>
      <c r="N10" s="70">
        <v>0</v>
      </c>
      <c r="O10" s="70">
        <v>0</v>
      </c>
      <c r="P10" s="70">
        <v>403</v>
      </c>
      <c r="Q10" s="70">
        <v>34</v>
      </c>
      <c r="R10" s="70">
        <v>101748</v>
      </c>
      <c r="S10" s="70">
        <f t="shared" si="0"/>
        <v>102185</v>
      </c>
      <c r="T10" s="70">
        <v>0</v>
      </c>
      <c r="U10" s="70">
        <v>797816</v>
      </c>
      <c r="V10" s="70">
        <f t="shared" si="1"/>
        <v>797816</v>
      </c>
      <c r="W10" s="70"/>
      <c r="X10" s="70"/>
      <c r="Y10" s="70"/>
      <c r="Z10" s="70"/>
      <c r="AA10" s="455"/>
      <c r="AB10" s="70">
        <f t="shared" si="2"/>
        <v>797816</v>
      </c>
      <c r="AC10" s="70">
        <v>0</v>
      </c>
      <c r="AD10" s="70">
        <v>0</v>
      </c>
      <c r="AE10" s="70"/>
      <c r="AF10" s="216"/>
      <c r="AG10" s="70">
        <v>0</v>
      </c>
      <c r="AH10" s="70">
        <v>3000000</v>
      </c>
      <c r="AI10" s="70">
        <v>0</v>
      </c>
      <c r="AJ10" s="70">
        <v>0</v>
      </c>
      <c r="AK10" s="70">
        <v>0</v>
      </c>
      <c r="AL10" s="70">
        <f t="shared" si="3"/>
        <v>3000000</v>
      </c>
      <c r="AM10" s="70">
        <v>0</v>
      </c>
      <c r="AN10" s="10">
        <f t="shared" si="4"/>
        <v>3900001</v>
      </c>
      <c r="AO10" s="216"/>
      <c r="AP10" s="533" t="s">
        <v>580</v>
      </c>
      <c r="AQ10" s="366"/>
      <c r="AR10" s="69"/>
      <c r="AS10" s="350"/>
      <c r="AT10" s="71"/>
    </row>
    <row r="11" spans="1:46" s="240" customFormat="1" ht="22.5" customHeight="1">
      <c r="A11" s="272">
        <v>7</v>
      </c>
      <c r="B11" s="233" t="s">
        <v>17</v>
      </c>
      <c r="C11" s="233" t="s">
        <v>469</v>
      </c>
      <c r="D11" s="233">
        <v>208557</v>
      </c>
      <c r="E11" s="233"/>
      <c r="F11" s="461" t="s">
        <v>378</v>
      </c>
      <c r="G11" s="243">
        <v>3</v>
      </c>
      <c r="H11" s="243"/>
      <c r="I11" s="463"/>
      <c r="J11" s="463"/>
      <c r="K11" s="246"/>
      <c r="L11" s="246"/>
      <c r="M11" s="246"/>
      <c r="N11" s="246"/>
      <c r="O11" s="246"/>
      <c r="P11" s="246"/>
      <c r="Q11" s="246">
        <v>0</v>
      </c>
      <c r="R11" s="246">
        <v>0</v>
      </c>
      <c r="S11" s="246">
        <f t="shared" si="0"/>
        <v>0</v>
      </c>
      <c r="T11" s="246">
        <v>100000</v>
      </c>
      <c r="U11" s="246">
        <v>0</v>
      </c>
      <c r="V11" s="246">
        <v>0</v>
      </c>
      <c r="W11" s="246"/>
      <c r="X11" s="246"/>
      <c r="Y11" s="246"/>
      <c r="Z11" s="246"/>
      <c r="AA11" s="246"/>
      <c r="AB11" s="246">
        <f t="shared" si="2"/>
        <v>0</v>
      </c>
      <c r="AC11" s="246">
        <v>0</v>
      </c>
      <c r="AD11" s="246">
        <v>0</v>
      </c>
      <c r="AE11" s="246"/>
      <c r="AF11" s="216"/>
      <c r="AG11" s="246"/>
      <c r="AH11" s="246">
        <v>0</v>
      </c>
      <c r="AI11" s="246">
        <v>350000</v>
      </c>
      <c r="AJ11" s="246">
        <v>0</v>
      </c>
      <c r="AK11" s="246">
        <v>0</v>
      </c>
      <c r="AL11" s="246">
        <f t="shared" si="3"/>
        <v>350000</v>
      </c>
      <c r="AM11" s="246">
        <v>0</v>
      </c>
      <c r="AN11" s="238">
        <f t="shared" si="4"/>
        <v>350000</v>
      </c>
      <c r="AO11" s="216"/>
      <c r="AP11" s="472" t="s">
        <v>581</v>
      </c>
      <c r="AQ11" s="467"/>
      <c r="AR11" s="247"/>
      <c r="AS11" s="438"/>
      <c r="AT11" s="247"/>
    </row>
    <row r="12" spans="1:46" s="5" customFormat="1" ht="22.5" customHeight="1">
      <c r="A12" s="2">
        <v>8</v>
      </c>
      <c r="B12" s="3" t="s">
        <v>181</v>
      </c>
      <c r="C12" s="69" t="s">
        <v>468</v>
      </c>
      <c r="D12" s="3">
        <v>208509</v>
      </c>
      <c r="E12" s="3"/>
      <c r="F12" s="57" t="s">
        <v>172</v>
      </c>
      <c r="G12" s="69">
        <v>5</v>
      </c>
      <c r="H12" s="130"/>
      <c r="I12" s="84">
        <v>0</v>
      </c>
      <c r="J12" s="84"/>
      <c r="K12" s="70">
        <v>13035</v>
      </c>
      <c r="L12" s="70">
        <v>95601</v>
      </c>
      <c r="M12" s="70">
        <v>286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f>SUM(I12:R12)</f>
        <v>108922</v>
      </c>
      <c r="T12" s="70">
        <v>0</v>
      </c>
      <c r="U12" s="70">
        <v>0</v>
      </c>
      <c r="V12" s="70">
        <f>T12+U12</f>
        <v>0</v>
      </c>
      <c r="W12" s="70"/>
      <c r="X12" s="70"/>
      <c r="Y12" s="70"/>
      <c r="Z12" s="70"/>
      <c r="AA12" s="455"/>
      <c r="AB12" s="70">
        <f>SUM(V12:AA12)</f>
        <v>0</v>
      </c>
      <c r="AC12" s="70">
        <v>0</v>
      </c>
      <c r="AD12" s="70">
        <v>0</v>
      </c>
      <c r="AE12" s="70"/>
      <c r="AF12" s="216"/>
      <c r="AG12" s="70">
        <v>571000</v>
      </c>
      <c r="AH12" s="70">
        <v>0</v>
      </c>
      <c r="AI12" s="70">
        <v>0</v>
      </c>
      <c r="AJ12" s="70">
        <v>0</v>
      </c>
      <c r="AK12" s="70">
        <v>0</v>
      </c>
      <c r="AL12" s="70">
        <f>SUM(AG12:AK12)</f>
        <v>571000</v>
      </c>
      <c r="AM12" s="70">
        <v>0</v>
      </c>
      <c r="AN12" s="10">
        <f t="shared" si="4"/>
        <v>679922</v>
      </c>
      <c r="AO12" s="216"/>
      <c r="AP12" s="533" t="s">
        <v>582</v>
      </c>
      <c r="AQ12" s="366"/>
      <c r="AR12" s="69"/>
      <c r="AS12" s="350"/>
      <c r="AT12" s="71"/>
    </row>
    <row r="13" spans="1:46" ht="22.5" customHeight="1">
      <c r="A13" s="273">
        <v>9</v>
      </c>
      <c r="B13" s="3"/>
      <c r="C13" s="284"/>
      <c r="D13" s="59"/>
      <c r="E13" s="59"/>
      <c r="F13" s="280" t="s">
        <v>59</v>
      </c>
      <c r="G13" s="61"/>
      <c r="H13" s="61"/>
      <c r="I13" s="63">
        <f t="shared" ref="I13:AD13" si="5">SUM(I6:I12)</f>
        <v>0</v>
      </c>
      <c r="J13" s="63">
        <f t="shared" si="5"/>
        <v>0</v>
      </c>
      <c r="K13" s="63">
        <f t="shared" si="5"/>
        <v>58196</v>
      </c>
      <c r="L13" s="63">
        <f t="shared" si="5"/>
        <v>304840</v>
      </c>
      <c r="M13" s="63">
        <f t="shared" si="5"/>
        <v>177079</v>
      </c>
      <c r="N13" s="63">
        <f t="shared" si="5"/>
        <v>8740</v>
      </c>
      <c r="O13" s="63">
        <f t="shared" si="5"/>
        <v>24673</v>
      </c>
      <c r="P13" s="63">
        <f t="shared" si="5"/>
        <v>111970</v>
      </c>
      <c r="Q13" s="63">
        <f t="shared" si="5"/>
        <v>71464</v>
      </c>
      <c r="R13" s="64">
        <f t="shared" si="5"/>
        <v>137470</v>
      </c>
      <c r="S13" s="63">
        <f t="shared" si="5"/>
        <v>894432</v>
      </c>
      <c r="T13" s="63">
        <f t="shared" si="5"/>
        <v>500000</v>
      </c>
      <c r="U13" s="63">
        <f t="shared" si="5"/>
        <v>1462537</v>
      </c>
      <c r="V13" s="63">
        <f t="shared" si="5"/>
        <v>1462537</v>
      </c>
      <c r="W13" s="63">
        <f t="shared" si="5"/>
        <v>0</v>
      </c>
      <c r="X13" s="63">
        <f t="shared" si="5"/>
        <v>0</v>
      </c>
      <c r="Y13" s="63">
        <f t="shared" si="5"/>
        <v>0</v>
      </c>
      <c r="Z13" s="63">
        <f t="shared" si="5"/>
        <v>0</v>
      </c>
      <c r="AA13" s="63">
        <f t="shared" si="5"/>
        <v>0</v>
      </c>
      <c r="AB13" s="63">
        <f t="shared" si="5"/>
        <v>1462537</v>
      </c>
      <c r="AC13" s="63">
        <f t="shared" si="5"/>
        <v>0</v>
      </c>
      <c r="AD13" s="63">
        <f t="shared" si="5"/>
        <v>0</v>
      </c>
      <c r="AE13" s="63"/>
      <c r="AF13" s="250"/>
      <c r="AG13" s="63">
        <f t="shared" ref="AG13:AN13" si="6">SUM(AG6:AG12)</f>
        <v>2171000</v>
      </c>
      <c r="AH13" s="63">
        <f t="shared" si="6"/>
        <v>5700000</v>
      </c>
      <c r="AI13" s="63">
        <f t="shared" si="6"/>
        <v>550000</v>
      </c>
      <c r="AJ13" s="63">
        <f t="shared" si="6"/>
        <v>200000</v>
      </c>
      <c r="AK13" s="63">
        <f t="shared" si="6"/>
        <v>200000</v>
      </c>
      <c r="AL13" s="63">
        <f t="shared" si="6"/>
        <v>8821000</v>
      </c>
      <c r="AM13" s="65">
        <f t="shared" si="6"/>
        <v>19209916</v>
      </c>
      <c r="AN13" s="65">
        <f t="shared" si="6"/>
        <v>30387885</v>
      </c>
      <c r="AO13" s="250"/>
      <c r="AQ13" s="55"/>
      <c r="AR13" s="12"/>
      <c r="AS13" s="58"/>
      <c r="AT13" s="12"/>
    </row>
    <row r="14" spans="1:46" s="240" customFormat="1" ht="22.5" customHeight="1">
      <c r="A14" s="2">
        <v>10</v>
      </c>
      <c r="B14" s="233"/>
      <c r="C14" s="243" t="s">
        <v>468</v>
      </c>
      <c r="D14" s="244" t="s">
        <v>494</v>
      </c>
      <c r="E14" s="244"/>
      <c r="F14" s="245" t="s">
        <v>492</v>
      </c>
      <c r="G14" s="243"/>
      <c r="H14" s="243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36">
        <v>1700000</v>
      </c>
      <c r="U14" s="246"/>
      <c r="V14" s="236">
        <f>SUM(T14:U14)</f>
        <v>1700000</v>
      </c>
      <c r="W14" s="246"/>
      <c r="X14" s="246"/>
      <c r="Y14" s="246"/>
      <c r="Z14" s="246"/>
      <c r="AA14" s="246"/>
      <c r="AB14" s="236">
        <f t="shared" si="2"/>
        <v>1700000</v>
      </c>
      <c r="AC14" s="236">
        <v>0</v>
      </c>
      <c r="AD14" s="236">
        <v>0</v>
      </c>
      <c r="AE14" s="236"/>
      <c r="AF14" s="217"/>
      <c r="AG14" s="246">
        <v>0</v>
      </c>
      <c r="AH14" s="246">
        <v>0</v>
      </c>
      <c r="AI14" s="246">
        <v>0</v>
      </c>
      <c r="AJ14" s="246">
        <v>0</v>
      </c>
      <c r="AK14" s="246">
        <v>0</v>
      </c>
      <c r="AL14" s="246">
        <f>SUM(AG14:AK14)</f>
        <v>0</v>
      </c>
      <c r="AM14" s="247">
        <v>0</v>
      </c>
      <c r="AN14" s="246"/>
      <c r="AO14" s="217"/>
      <c r="AP14" s="234"/>
      <c r="AQ14" s="241"/>
      <c r="AR14" s="239"/>
      <c r="AS14" s="242"/>
      <c r="AT14" s="239"/>
    </row>
    <row r="15" spans="1:46" s="5" customFormat="1" ht="16.5" customHeight="1">
      <c r="A15" s="273">
        <v>11</v>
      </c>
      <c r="B15" s="3"/>
      <c r="C15" s="69"/>
      <c r="D15" s="54"/>
      <c r="E15" s="54"/>
      <c r="F15" s="68"/>
      <c r="G15" s="69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1"/>
      <c r="U15" s="70"/>
      <c r="V15" s="1"/>
      <c r="W15" s="70"/>
      <c r="X15" s="70"/>
      <c r="Y15" s="70"/>
      <c r="Z15" s="70"/>
      <c r="AA15" s="70"/>
      <c r="AB15" s="6"/>
      <c r="AC15" s="1"/>
      <c r="AD15" s="1"/>
      <c r="AE15" s="1"/>
      <c r="AF15" s="217"/>
      <c r="AG15" s="70"/>
      <c r="AH15" s="70"/>
      <c r="AI15" s="70"/>
      <c r="AJ15" s="70"/>
      <c r="AK15" s="70"/>
      <c r="AL15" s="70"/>
      <c r="AM15" s="71"/>
      <c r="AN15" s="70"/>
      <c r="AO15" s="217"/>
      <c r="AP15" s="533"/>
      <c r="AQ15" s="55"/>
      <c r="AR15" s="12"/>
      <c r="AS15" s="58"/>
      <c r="AT15" s="12"/>
    </row>
    <row r="16" spans="1:46" ht="22.5" customHeight="1">
      <c r="A16" s="2">
        <v>12</v>
      </c>
      <c r="B16" s="222"/>
      <c r="C16" s="75"/>
      <c r="D16" s="72"/>
      <c r="E16" s="73"/>
      <c r="F16" s="275" t="s">
        <v>51</v>
      </c>
      <c r="G16" s="92"/>
      <c r="H16" s="9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15"/>
      <c r="AG16" s="6"/>
      <c r="AH16" s="6"/>
      <c r="AI16" s="6"/>
      <c r="AJ16" s="6"/>
      <c r="AK16" s="6"/>
      <c r="AL16" s="6"/>
      <c r="AM16" s="6"/>
      <c r="AN16" s="6"/>
      <c r="AO16" s="215"/>
      <c r="AQ16" s="11"/>
      <c r="AR16" s="3"/>
      <c r="AS16" s="11"/>
      <c r="AT16" s="12"/>
    </row>
    <row r="17" spans="1:46" s="240" customFormat="1" ht="22.5" customHeight="1">
      <c r="A17" s="273">
        <v>13</v>
      </c>
      <c r="B17" s="233"/>
      <c r="C17" s="233" t="s">
        <v>50</v>
      </c>
      <c r="D17" s="233">
        <v>200624</v>
      </c>
      <c r="E17" s="233"/>
      <c r="F17" s="234" t="s">
        <v>490</v>
      </c>
      <c r="G17" s="233"/>
      <c r="H17" s="233"/>
      <c r="I17" s="235"/>
      <c r="J17" s="235"/>
      <c r="K17" s="236"/>
      <c r="L17" s="236"/>
      <c r="M17" s="236"/>
      <c r="N17" s="236"/>
      <c r="O17" s="236"/>
      <c r="P17" s="236"/>
      <c r="Q17" s="236"/>
      <c r="R17" s="236">
        <v>0</v>
      </c>
      <c r="S17" s="236">
        <f t="shared" ref="S17:S19" si="7">SUM(I17:R17)</f>
        <v>0</v>
      </c>
      <c r="T17" s="236">
        <v>0</v>
      </c>
      <c r="U17" s="236">
        <v>0</v>
      </c>
      <c r="V17" s="236">
        <f t="shared" ref="V17:V19" si="8">T17+U17</f>
        <v>0</v>
      </c>
      <c r="W17" s="236"/>
      <c r="X17" s="236"/>
      <c r="Y17" s="236"/>
      <c r="Z17" s="236"/>
      <c r="AA17" s="236"/>
      <c r="AB17" s="236">
        <f t="shared" ref="AB17:AB18" si="9">SUM(V17:AA17)</f>
        <v>0</v>
      </c>
      <c r="AC17" s="236">
        <v>0</v>
      </c>
      <c r="AD17" s="236">
        <v>0</v>
      </c>
      <c r="AE17" s="236"/>
      <c r="AF17" s="217"/>
      <c r="AG17" s="236">
        <v>0</v>
      </c>
      <c r="AH17" s="236">
        <v>0</v>
      </c>
      <c r="AI17" s="236">
        <v>1000000</v>
      </c>
      <c r="AJ17" s="236">
        <v>3500000</v>
      </c>
      <c r="AK17" s="236">
        <v>0</v>
      </c>
      <c r="AL17" s="265">
        <f t="shared" ref="AL17:AL19" si="10">SUM(AG17:AK17)</f>
        <v>4500000</v>
      </c>
      <c r="AM17" s="236">
        <v>0</v>
      </c>
      <c r="AN17" s="238">
        <f>+S17+AB17+AL17+AM17</f>
        <v>4500000</v>
      </c>
      <c r="AO17" s="217"/>
      <c r="AP17" s="461" t="s">
        <v>584</v>
      </c>
      <c r="AQ17" s="443"/>
      <c r="AR17" s="243"/>
      <c r="AS17" s="437"/>
      <c r="AT17" s="247"/>
    </row>
    <row r="18" spans="1:46" s="5" customFormat="1" ht="22.5" customHeight="1">
      <c r="A18" s="2">
        <v>14</v>
      </c>
      <c r="B18" s="3" t="s">
        <v>30</v>
      </c>
      <c r="C18" s="3" t="s">
        <v>50</v>
      </c>
      <c r="D18" s="3">
        <v>200936</v>
      </c>
      <c r="F18" s="78" t="s">
        <v>195</v>
      </c>
      <c r="G18" s="3" t="s">
        <v>46</v>
      </c>
      <c r="H18" s="3"/>
      <c r="K18" s="1">
        <v>0</v>
      </c>
      <c r="L18" s="1">
        <v>16906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f t="shared" si="7"/>
        <v>16906</v>
      </c>
      <c r="T18" s="1">
        <v>3250000</v>
      </c>
      <c r="U18" s="1">
        <v>0</v>
      </c>
      <c r="V18" s="1">
        <f t="shared" si="8"/>
        <v>3250000</v>
      </c>
      <c r="AA18" s="96"/>
      <c r="AB18" s="1">
        <f t="shared" si="9"/>
        <v>3250000</v>
      </c>
      <c r="AC18" s="1">
        <v>0</v>
      </c>
      <c r="AD18" s="1">
        <v>0</v>
      </c>
      <c r="AF18" s="218"/>
      <c r="AG18" s="1">
        <v>0</v>
      </c>
      <c r="AH18" s="1">
        <v>0</v>
      </c>
      <c r="AI18" s="1">
        <v>250000</v>
      </c>
      <c r="AJ18" s="1">
        <v>300000</v>
      </c>
      <c r="AK18" s="1">
        <v>0</v>
      </c>
      <c r="AL18" s="193">
        <f t="shared" si="10"/>
        <v>550000</v>
      </c>
      <c r="AM18" s="1">
        <v>2000000</v>
      </c>
      <c r="AN18" s="10">
        <f>+S18+AB18+AL18+AM18</f>
        <v>5816906</v>
      </c>
      <c r="AO18" s="218"/>
      <c r="AP18" s="57"/>
      <c r="AQ18" s="422"/>
      <c r="AR18" s="388"/>
      <c r="AS18" s="410"/>
      <c r="AT18" s="388"/>
    </row>
    <row r="19" spans="1:46" s="240" customFormat="1" ht="22.5" customHeight="1">
      <c r="A19" s="273">
        <v>15</v>
      </c>
      <c r="B19" s="233" t="s">
        <v>17</v>
      </c>
      <c r="C19" s="233" t="s">
        <v>50</v>
      </c>
      <c r="D19" s="233">
        <v>200929</v>
      </c>
      <c r="E19" s="233"/>
      <c r="F19" s="234" t="s">
        <v>585</v>
      </c>
      <c r="G19" s="233" t="s">
        <v>31</v>
      </c>
      <c r="H19" s="233" t="s">
        <v>31</v>
      </c>
      <c r="I19" s="235">
        <v>0</v>
      </c>
      <c r="J19" s="24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  <c r="S19" s="236">
        <f t="shared" si="7"/>
        <v>0</v>
      </c>
      <c r="T19" s="236">
        <v>0</v>
      </c>
      <c r="U19" s="236">
        <v>0</v>
      </c>
      <c r="V19" s="236">
        <f t="shared" si="8"/>
        <v>0</v>
      </c>
      <c r="W19" s="236"/>
      <c r="X19" s="236"/>
      <c r="Y19" s="236"/>
      <c r="Z19" s="236"/>
      <c r="AA19" s="236"/>
      <c r="AB19" s="236">
        <f>SUM(V19:AA19)</f>
        <v>0</v>
      </c>
      <c r="AC19" s="236">
        <v>0</v>
      </c>
      <c r="AD19" s="236">
        <v>0</v>
      </c>
      <c r="AE19" s="236"/>
      <c r="AF19" s="217"/>
      <c r="AG19" s="236">
        <v>250000</v>
      </c>
      <c r="AH19" s="236">
        <v>0</v>
      </c>
      <c r="AI19" s="236">
        <v>0</v>
      </c>
      <c r="AJ19" s="236">
        <v>0</v>
      </c>
      <c r="AK19" s="236">
        <v>0</v>
      </c>
      <c r="AL19" s="265">
        <f t="shared" si="10"/>
        <v>250000</v>
      </c>
      <c r="AM19" s="236">
        <v>0</v>
      </c>
      <c r="AN19" s="238">
        <f>+S19+AB19+AL19+AM19</f>
        <v>250000</v>
      </c>
      <c r="AO19" s="217"/>
      <c r="AP19" s="472" t="s">
        <v>715</v>
      </c>
      <c r="AQ19" s="441"/>
      <c r="AR19" s="446"/>
      <c r="AS19" s="546"/>
      <c r="AT19" s="247"/>
    </row>
    <row r="20" spans="1:46" s="5" customFormat="1" ht="22.5" customHeight="1">
      <c r="A20" s="2">
        <v>16</v>
      </c>
      <c r="B20" s="3" t="s">
        <v>17</v>
      </c>
      <c r="C20" s="69" t="s">
        <v>50</v>
      </c>
      <c r="D20" s="3">
        <v>200625</v>
      </c>
      <c r="E20" s="3"/>
      <c r="F20" s="4" t="s">
        <v>714</v>
      </c>
      <c r="G20" s="3" t="s">
        <v>31</v>
      </c>
      <c r="H20" s="3" t="s">
        <v>31</v>
      </c>
      <c r="I20" s="9">
        <v>0</v>
      </c>
      <c r="J20" s="70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f>SUM(I20:R20)</f>
        <v>0</v>
      </c>
      <c r="T20" s="1">
        <v>0</v>
      </c>
      <c r="U20" s="1">
        <v>0</v>
      </c>
      <c r="V20" s="1">
        <f>T20+U20</f>
        <v>0</v>
      </c>
      <c r="W20" s="1"/>
      <c r="X20" s="1"/>
      <c r="Y20" s="1"/>
      <c r="Z20" s="1"/>
      <c r="AA20" s="1"/>
      <c r="AB20" s="1">
        <f>SUM(V20:AA20)</f>
        <v>0</v>
      </c>
      <c r="AC20" s="1">
        <v>0</v>
      </c>
      <c r="AD20" s="1">
        <v>0</v>
      </c>
      <c r="AE20" s="1"/>
      <c r="AF20" s="217"/>
      <c r="AG20" s="1">
        <v>0</v>
      </c>
      <c r="AH20" s="1">
        <v>500000</v>
      </c>
      <c r="AI20" s="1">
        <v>0</v>
      </c>
      <c r="AJ20" s="1">
        <v>0</v>
      </c>
      <c r="AK20" s="1">
        <v>0</v>
      </c>
      <c r="AL20" s="1">
        <f>SUM(AG20:AK20)</f>
        <v>500000</v>
      </c>
      <c r="AM20" s="1">
        <v>0</v>
      </c>
      <c r="AN20" s="10">
        <f>+S20+AB20+AL20+AM20</f>
        <v>500000</v>
      </c>
      <c r="AO20" s="217"/>
      <c r="AP20" s="472" t="s">
        <v>717</v>
      </c>
      <c r="AQ20" s="420"/>
      <c r="AR20" s="388"/>
      <c r="AS20" s="121"/>
      <c r="AT20" s="71"/>
    </row>
    <row r="21" spans="1:46" s="240" customFormat="1" ht="22.5" customHeight="1">
      <c r="A21" s="232">
        <v>17</v>
      </c>
      <c r="B21" s="233" t="s">
        <v>17</v>
      </c>
      <c r="C21" s="243" t="s">
        <v>50</v>
      </c>
      <c r="D21" s="233">
        <v>201007</v>
      </c>
      <c r="E21" s="233"/>
      <c r="F21" s="234" t="s">
        <v>503</v>
      </c>
      <c r="G21" s="233" t="s">
        <v>31</v>
      </c>
      <c r="H21" s="233" t="s">
        <v>31</v>
      </c>
      <c r="I21" s="235">
        <v>0</v>
      </c>
      <c r="J21" s="246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f>SUM(I21:R21)</f>
        <v>0</v>
      </c>
      <c r="T21" s="236">
        <v>0</v>
      </c>
      <c r="U21" s="236">
        <v>0</v>
      </c>
      <c r="V21" s="236">
        <f>T21+U21</f>
        <v>0</v>
      </c>
      <c r="W21" s="236"/>
      <c r="X21" s="236"/>
      <c r="Y21" s="236"/>
      <c r="Z21" s="236"/>
      <c r="AA21" s="236"/>
      <c r="AB21" s="236">
        <f>SUM(V21:AA21)</f>
        <v>0</v>
      </c>
      <c r="AC21" s="236">
        <v>0</v>
      </c>
      <c r="AD21" s="236">
        <v>0</v>
      </c>
      <c r="AE21" s="236"/>
      <c r="AF21" s="217"/>
      <c r="AG21" s="236">
        <v>400000</v>
      </c>
      <c r="AH21" s="236">
        <v>0</v>
      </c>
      <c r="AI21" s="236">
        <v>0</v>
      </c>
      <c r="AJ21" s="236">
        <v>0</v>
      </c>
      <c r="AK21" s="236">
        <v>0</v>
      </c>
      <c r="AL21" s="265">
        <f>SUM(AG21:AK21)</f>
        <v>400000</v>
      </c>
      <c r="AM21" s="236">
        <v>0</v>
      </c>
      <c r="AN21" s="559">
        <f>+S21+AB21+AL21+AM21</f>
        <v>400000</v>
      </c>
      <c r="AO21" s="217"/>
      <c r="AP21" s="472" t="s">
        <v>716</v>
      </c>
      <c r="AQ21" s="441"/>
      <c r="AR21" s="446"/>
      <c r="AS21" s="546"/>
      <c r="AT21" s="247"/>
    </row>
    <row r="22" spans="1:46" ht="22.5" customHeight="1">
      <c r="A22" s="2">
        <v>18</v>
      </c>
      <c r="B22" s="3"/>
      <c r="C22" s="284"/>
      <c r="D22" s="7"/>
      <c r="E22" s="7"/>
      <c r="F22" s="279" t="s">
        <v>61</v>
      </c>
      <c r="G22" s="61"/>
      <c r="H22" s="61"/>
      <c r="I22" s="63">
        <f t="shared" ref="I22:AD22" si="11">SUM(I17:I21)</f>
        <v>0</v>
      </c>
      <c r="J22" s="63">
        <f t="shared" si="11"/>
        <v>0</v>
      </c>
      <c r="K22" s="63">
        <f t="shared" si="11"/>
        <v>0</v>
      </c>
      <c r="L22" s="63">
        <f t="shared" si="11"/>
        <v>16906</v>
      </c>
      <c r="M22" s="63">
        <f t="shared" si="11"/>
        <v>0</v>
      </c>
      <c r="N22" s="63">
        <f t="shared" si="11"/>
        <v>0</v>
      </c>
      <c r="O22" s="63">
        <f t="shared" si="11"/>
        <v>0</v>
      </c>
      <c r="P22" s="63">
        <f t="shared" si="11"/>
        <v>0</v>
      </c>
      <c r="Q22" s="63">
        <f t="shared" si="11"/>
        <v>0</v>
      </c>
      <c r="R22" s="63">
        <f t="shared" si="11"/>
        <v>0</v>
      </c>
      <c r="S22" s="63">
        <f t="shared" si="11"/>
        <v>16906</v>
      </c>
      <c r="T22" s="63">
        <f t="shared" si="11"/>
        <v>3250000</v>
      </c>
      <c r="U22" s="63">
        <f t="shared" si="11"/>
        <v>0</v>
      </c>
      <c r="V22" s="63">
        <f t="shared" si="11"/>
        <v>3250000</v>
      </c>
      <c r="W22" s="63">
        <f t="shared" si="11"/>
        <v>0</v>
      </c>
      <c r="X22" s="63">
        <f t="shared" si="11"/>
        <v>0</v>
      </c>
      <c r="Y22" s="63">
        <f t="shared" si="11"/>
        <v>0</v>
      </c>
      <c r="Z22" s="63">
        <f t="shared" si="11"/>
        <v>0</v>
      </c>
      <c r="AA22" s="63">
        <f t="shared" si="11"/>
        <v>0</v>
      </c>
      <c r="AB22" s="63">
        <f t="shared" si="11"/>
        <v>3250000</v>
      </c>
      <c r="AC22" s="63">
        <f t="shared" si="11"/>
        <v>0</v>
      </c>
      <c r="AD22" s="63">
        <f t="shared" si="11"/>
        <v>0</v>
      </c>
      <c r="AE22" s="63"/>
      <c r="AF22" s="250"/>
      <c r="AG22" s="63">
        <f t="shared" ref="AG22:AN22" si="12">SUM(AG17:AG21)</f>
        <v>650000</v>
      </c>
      <c r="AH22" s="63">
        <f t="shared" si="12"/>
        <v>500000</v>
      </c>
      <c r="AI22" s="63">
        <f t="shared" si="12"/>
        <v>1250000</v>
      </c>
      <c r="AJ22" s="63">
        <f t="shared" si="12"/>
        <v>3800000</v>
      </c>
      <c r="AK22" s="63">
        <f t="shared" si="12"/>
        <v>0</v>
      </c>
      <c r="AL22" s="194">
        <f t="shared" si="12"/>
        <v>6200000</v>
      </c>
      <c r="AM22" s="65">
        <f t="shared" si="12"/>
        <v>2000000</v>
      </c>
      <c r="AN22" s="63">
        <f t="shared" si="12"/>
        <v>11466906</v>
      </c>
      <c r="AO22" s="250"/>
      <c r="AP22" s="571" t="s">
        <v>31</v>
      </c>
      <c r="AQ22" s="422"/>
      <c r="AR22" s="388"/>
      <c r="AS22" s="334"/>
      <c r="AT22" s="71"/>
    </row>
    <row r="23" spans="1:46" ht="15" customHeight="1">
      <c r="A23" s="273">
        <v>19</v>
      </c>
      <c r="B23" s="3"/>
      <c r="C23" s="284"/>
      <c r="D23" s="7"/>
      <c r="E23" s="7"/>
      <c r="F23" s="276"/>
      <c r="G23" s="284"/>
      <c r="H23" s="284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277"/>
      <c r="AG23" s="101"/>
      <c r="AH23" s="101"/>
      <c r="AI23" s="101"/>
      <c r="AJ23" s="101"/>
      <c r="AK23" s="101"/>
      <c r="AL23" s="278"/>
      <c r="AM23" s="101"/>
      <c r="AN23" s="101"/>
      <c r="AO23" s="277"/>
      <c r="AP23" s="571"/>
      <c r="AQ23" s="547"/>
      <c r="AR23" s="548"/>
      <c r="AS23" s="98"/>
      <c r="AT23" s="12"/>
    </row>
    <row r="24" spans="1:46" ht="22.5" customHeight="1">
      <c r="A24" s="2">
        <v>20</v>
      </c>
      <c r="B24" s="223"/>
      <c r="C24" s="3"/>
      <c r="D24" s="110"/>
      <c r="E24" s="110"/>
      <c r="F24" s="281" t="s">
        <v>131</v>
      </c>
      <c r="G24" s="3"/>
      <c r="H24" s="3"/>
      <c r="I24" s="12"/>
      <c r="J24" s="12"/>
      <c r="K24" s="91"/>
      <c r="L24" s="91"/>
      <c r="M24" s="91"/>
      <c r="N24" s="91"/>
      <c r="O24" s="91"/>
      <c r="P24" s="91"/>
      <c r="Q24" s="91"/>
      <c r="R24" s="91"/>
      <c r="S24" s="91"/>
      <c r="T24" s="110"/>
      <c r="U24" s="91"/>
      <c r="V24" s="110"/>
      <c r="W24" s="110"/>
      <c r="X24" s="110"/>
      <c r="Y24" s="1"/>
      <c r="Z24" s="110"/>
      <c r="AA24" s="1"/>
      <c r="AB24" s="91"/>
      <c r="AC24" s="91"/>
      <c r="AD24" s="91"/>
      <c r="AE24" s="110"/>
      <c r="AF24" s="219"/>
      <c r="AG24" s="110"/>
      <c r="AH24" s="110"/>
      <c r="AI24" s="110"/>
      <c r="AJ24" s="110"/>
      <c r="AK24" s="110"/>
      <c r="AL24" s="110"/>
      <c r="AM24" s="110"/>
      <c r="AN24" s="110"/>
      <c r="AO24" s="219"/>
      <c r="AP24" s="57"/>
      <c r="AQ24" s="112"/>
      <c r="AR24" s="12"/>
      <c r="AS24" s="112"/>
      <c r="AT24" s="91"/>
    </row>
    <row r="25" spans="1:46" s="240" customFormat="1" ht="22.5" customHeight="1">
      <c r="A25" s="2">
        <v>21</v>
      </c>
      <c r="B25" s="233" t="s">
        <v>12</v>
      </c>
      <c r="C25" s="233" t="s">
        <v>565</v>
      </c>
      <c r="D25" s="233">
        <v>208894</v>
      </c>
      <c r="E25" s="233"/>
      <c r="F25" s="263" t="s">
        <v>295</v>
      </c>
      <c r="G25" s="233">
        <v>3</v>
      </c>
      <c r="H25" s="232"/>
      <c r="I25" s="235"/>
      <c r="J25" s="235"/>
      <c r="K25" s="236"/>
      <c r="L25" s="236"/>
      <c r="M25" s="236"/>
      <c r="N25" s="236"/>
      <c r="O25" s="236">
        <v>0</v>
      </c>
      <c r="P25" s="236">
        <v>0</v>
      </c>
      <c r="Q25" s="236">
        <v>0</v>
      </c>
      <c r="R25" s="236">
        <v>0</v>
      </c>
      <c r="S25" s="236">
        <f t="shared" ref="S25:S26" si="13">SUM(I25:R25)</f>
        <v>0</v>
      </c>
      <c r="T25" s="236">
        <v>0</v>
      </c>
      <c r="U25" s="236">
        <v>136000</v>
      </c>
      <c r="V25" s="236">
        <f t="shared" ref="V25:V26" si="14">T25+U25</f>
        <v>136000</v>
      </c>
      <c r="W25" s="236"/>
      <c r="X25" s="236"/>
      <c r="Y25" s="236"/>
      <c r="Z25" s="236"/>
      <c r="AA25" s="237"/>
      <c r="AB25" s="236">
        <f>SUM(V25:AA25)</f>
        <v>136000</v>
      </c>
      <c r="AC25" s="236">
        <v>0</v>
      </c>
      <c r="AD25" s="236">
        <v>0</v>
      </c>
      <c r="AE25" s="236"/>
      <c r="AF25" s="217"/>
      <c r="AG25" s="236">
        <v>3000000</v>
      </c>
      <c r="AH25" s="236">
        <v>0</v>
      </c>
      <c r="AI25" s="236">
        <v>0</v>
      </c>
      <c r="AJ25" s="236">
        <v>1000000</v>
      </c>
      <c r="AK25" s="236">
        <v>1000000</v>
      </c>
      <c r="AL25" s="236">
        <f t="shared" ref="AL25:AL26" si="15">SUM(AG25:AK25)</f>
        <v>5000000</v>
      </c>
      <c r="AM25" s="236">
        <v>0</v>
      </c>
      <c r="AN25" s="238">
        <f>+S25+AB25+AL25+AM25</f>
        <v>5136000</v>
      </c>
      <c r="AO25" s="217"/>
      <c r="AP25" s="487" t="s">
        <v>586</v>
      </c>
      <c r="AQ25" s="441" t="s">
        <v>506</v>
      </c>
      <c r="AR25" s="446">
        <v>160000</v>
      </c>
      <c r="AS25" s="437"/>
      <c r="AT25" s="247"/>
    </row>
    <row r="26" spans="1:46" s="5" customFormat="1" ht="22.5" customHeight="1">
      <c r="A26" s="2">
        <v>22</v>
      </c>
      <c r="B26" s="3"/>
      <c r="C26" s="3" t="s">
        <v>318</v>
      </c>
      <c r="D26" s="3">
        <v>203416</v>
      </c>
      <c r="E26" s="3"/>
      <c r="F26" s="4" t="s">
        <v>491</v>
      </c>
      <c r="G26" s="3"/>
      <c r="H26" s="3"/>
      <c r="I26" s="9"/>
      <c r="J26" s="9"/>
      <c r="K26" s="1"/>
      <c r="L26" s="1"/>
      <c r="M26" s="1"/>
      <c r="N26" s="1"/>
      <c r="O26" s="1"/>
      <c r="P26" s="1"/>
      <c r="Q26" s="1"/>
      <c r="R26" s="1">
        <v>0</v>
      </c>
      <c r="S26" s="1">
        <f t="shared" si="13"/>
        <v>0</v>
      </c>
      <c r="T26" s="1">
        <v>1000000</v>
      </c>
      <c r="U26" s="1">
        <v>0</v>
      </c>
      <c r="V26" s="1">
        <f t="shared" si="14"/>
        <v>1000000</v>
      </c>
      <c r="W26" s="1"/>
      <c r="X26" s="1"/>
      <c r="Y26" s="1"/>
      <c r="Z26" s="1"/>
      <c r="AA26" s="1"/>
      <c r="AB26" s="1">
        <f>SUM(V26:AA26)</f>
        <v>1000000</v>
      </c>
      <c r="AC26" s="1">
        <v>0</v>
      </c>
      <c r="AD26" s="1">
        <v>0</v>
      </c>
      <c r="AE26" s="1"/>
      <c r="AF26" s="217"/>
      <c r="AG26" s="1">
        <v>850000</v>
      </c>
      <c r="AH26" s="1">
        <v>0</v>
      </c>
      <c r="AI26" s="1">
        <v>0</v>
      </c>
      <c r="AJ26" s="1">
        <v>0</v>
      </c>
      <c r="AK26" s="1">
        <v>0</v>
      </c>
      <c r="AL26" s="1">
        <f t="shared" si="15"/>
        <v>850000</v>
      </c>
      <c r="AM26" s="1">
        <v>0</v>
      </c>
      <c r="AN26" s="10">
        <f>+S26+AB26+AL26+AM26</f>
        <v>1850000</v>
      </c>
      <c r="AO26" s="217"/>
      <c r="AP26" s="488" t="s">
        <v>587</v>
      </c>
      <c r="AQ26" s="366"/>
      <c r="AR26" s="69"/>
      <c r="AS26" s="366" t="s">
        <v>506</v>
      </c>
      <c r="AT26" s="71">
        <v>50000</v>
      </c>
    </row>
    <row r="27" spans="1:46" s="240" customFormat="1" ht="22.5" customHeight="1">
      <c r="A27" s="273">
        <v>23</v>
      </c>
      <c r="B27" s="264" t="s">
        <v>12</v>
      </c>
      <c r="C27" s="233" t="s">
        <v>561</v>
      </c>
      <c r="D27" s="264">
        <v>208864</v>
      </c>
      <c r="E27" s="264"/>
      <c r="F27" s="234" t="s">
        <v>277</v>
      </c>
      <c r="G27" s="233">
        <v>1</v>
      </c>
      <c r="H27" s="233"/>
      <c r="I27" s="235"/>
      <c r="J27" s="236"/>
      <c r="K27" s="236"/>
      <c r="L27" s="236"/>
      <c r="M27" s="236"/>
      <c r="N27" s="236">
        <v>0</v>
      </c>
      <c r="O27" s="236">
        <v>0</v>
      </c>
      <c r="P27" s="236">
        <v>270271</v>
      </c>
      <c r="Q27" s="236">
        <v>468549</v>
      </c>
      <c r="R27" s="236">
        <v>507591</v>
      </c>
      <c r="S27" s="236">
        <f>SUM(I27:R27)</f>
        <v>1246411</v>
      </c>
      <c r="T27" s="236">
        <v>100000</v>
      </c>
      <c r="U27" s="236">
        <v>771916</v>
      </c>
      <c r="V27" s="236">
        <f>T27+U27</f>
        <v>871916</v>
      </c>
      <c r="W27" s="236"/>
      <c r="X27" s="236"/>
      <c r="Y27" s="236"/>
      <c r="Z27" s="236"/>
      <c r="AA27" s="236"/>
      <c r="AB27" s="236">
        <f>V27+W27+X27+Z27+AA27+Y27</f>
        <v>871916</v>
      </c>
      <c r="AC27" s="236">
        <v>0</v>
      </c>
      <c r="AD27" s="236">
        <v>0</v>
      </c>
      <c r="AE27" s="236"/>
      <c r="AF27" s="217"/>
      <c r="AG27" s="236">
        <v>500000</v>
      </c>
      <c r="AH27" s="236">
        <v>500000</v>
      </c>
      <c r="AI27" s="236">
        <v>500000</v>
      </c>
      <c r="AJ27" s="236">
        <v>500000</v>
      </c>
      <c r="AK27" s="236">
        <v>500000</v>
      </c>
      <c r="AL27" s="236">
        <f>SUM(AG27:AK27)</f>
        <v>2500000</v>
      </c>
      <c r="AM27" s="246">
        <v>0</v>
      </c>
      <c r="AN27" s="238">
        <f>+S27+AB27+AL27+AM27</f>
        <v>4618327</v>
      </c>
      <c r="AO27" s="217"/>
      <c r="AP27" s="489" t="s">
        <v>588</v>
      </c>
      <c r="AQ27" s="450"/>
      <c r="AR27" s="247"/>
      <c r="AS27" s="450"/>
      <c r="AT27" s="247"/>
    </row>
    <row r="28" spans="1:46" s="4" customFormat="1" ht="22.5" customHeight="1">
      <c r="B28" s="557"/>
      <c r="C28" s="4" t="s">
        <v>719</v>
      </c>
      <c r="D28" s="3">
        <v>200606</v>
      </c>
      <c r="F28" s="4" t="s">
        <v>720</v>
      </c>
      <c r="AA28" s="51"/>
      <c r="AF28" s="557"/>
      <c r="AG28" s="558">
        <v>500000</v>
      </c>
      <c r="AL28" s="1">
        <f>SUM(AG28:AK28)</f>
        <v>500000</v>
      </c>
      <c r="AM28" s="4">
        <v>0</v>
      </c>
      <c r="AN28" s="10">
        <f>+S28+AB28+AL28+AM28</f>
        <v>500000</v>
      </c>
      <c r="AO28" s="557"/>
      <c r="AR28" s="3"/>
      <c r="AT28" s="3"/>
    </row>
    <row r="29" spans="1:46" ht="22.5" customHeight="1">
      <c r="A29" s="2">
        <v>24</v>
      </c>
      <c r="B29" s="91"/>
      <c r="C29" s="284"/>
      <c r="D29" s="115"/>
      <c r="E29" s="115"/>
      <c r="F29" s="88" t="s">
        <v>133</v>
      </c>
      <c r="G29" s="61"/>
      <c r="H29" s="61"/>
      <c r="I29" s="63">
        <f t="shared" ref="I29:R29" si="16">SUM(I25:I27)</f>
        <v>0</v>
      </c>
      <c r="J29" s="63">
        <f t="shared" si="16"/>
        <v>0</v>
      </c>
      <c r="K29" s="63">
        <f t="shared" si="16"/>
        <v>0</v>
      </c>
      <c r="L29" s="63">
        <f t="shared" si="16"/>
        <v>0</v>
      </c>
      <c r="M29" s="63">
        <f t="shared" si="16"/>
        <v>0</v>
      </c>
      <c r="N29" s="63">
        <f t="shared" si="16"/>
        <v>0</v>
      </c>
      <c r="O29" s="63">
        <f t="shared" si="16"/>
        <v>0</v>
      </c>
      <c r="P29" s="63">
        <f t="shared" si="16"/>
        <v>270271</v>
      </c>
      <c r="Q29" s="63">
        <f t="shared" si="16"/>
        <v>468549</v>
      </c>
      <c r="R29" s="63">
        <f t="shared" si="16"/>
        <v>507591</v>
      </c>
      <c r="S29" s="63">
        <f t="shared" ref="S29:AB29" si="17">SUM(S25:S28)</f>
        <v>1246411</v>
      </c>
      <c r="T29" s="63">
        <f t="shared" si="17"/>
        <v>1100000</v>
      </c>
      <c r="U29" s="63">
        <f t="shared" si="17"/>
        <v>907916</v>
      </c>
      <c r="V29" s="63">
        <f t="shared" si="17"/>
        <v>2007916</v>
      </c>
      <c r="W29" s="63">
        <f t="shared" si="17"/>
        <v>0</v>
      </c>
      <c r="X29" s="63">
        <f t="shared" si="17"/>
        <v>0</v>
      </c>
      <c r="Y29" s="63">
        <f t="shared" si="17"/>
        <v>0</v>
      </c>
      <c r="Z29" s="63">
        <f t="shared" si="17"/>
        <v>0</v>
      </c>
      <c r="AA29" s="63">
        <f t="shared" si="17"/>
        <v>0</v>
      </c>
      <c r="AB29" s="63">
        <f t="shared" si="17"/>
        <v>2007916</v>
      </c>
      <c r="AC29" s="63">
        <f>SUM(AC25:AC27)</f>
        <v>0</v>
      </c>
      <c r="AD29" s="63">
        <f>SUM(AD25:AD27)</f>
        <v>0</v>
      </c>
      <c r="AE29" s="63">
        <f>SUM(AE25:AE27)</f>
        <v>0</v>
      </c>
      <c r="AF29" s="250"/>
      <c r="AG29" s="63">
        <f>SUM(AG25:AG28)</f>
        <v>4850000</v>
      </c>
      <c r="AH29" s="63">
        <f t="shared" ref="AH29:AK29" si="18">SUM(AH25:AH28)</f>
        <v>500000</v>
      </c>
      <c r="AI29" s="63">
        <f t="shared" si="18"/>
        <v>500000</v>
      </c>
      <c r="AJ29" s="63">
        <f t="shared" si="18"/>
        <v>1500000</v>
      </c>
      <c r="AK29" s="63">
        <f t="shared" si="18"/>
        <v>1500000</v>
      </c>
      <c r="AL29" s="63">
        <f>SUM(AL25:AL28)</f>
        <v>8850000</v>
      </c>
      <c r="AM29" s="63">
        <f>SUM(AM25:AM28)</f>
        <v>0</v>
      </c>
      <c r="AN29" s="65">
        <f>SUM(AN25:AN28)</f>
        <v>12104327</v>
      </c>
      <c r="AO29" s="250"/>
      <c r="AP29" s="490"/>
      <c r="AQ29" s="121"/>
      <c r="AR29" s="71"/>
      <c r="AS29" s="122"/>
      <c r="AT29" s="71"/>
    </row>
    <row r="30" spans="1:46" ht="16.5" customHeight="1">
      <c r="A30" s="2">
        <v>25</v>
      </c>
      <c r="B30" s="91"/>
      <c r="C30" s="284"/>
      <c r="D30" s="115"/>
      <c r="E30" s="115"/>
      <c r="F30" s="308"/>
      <c r="G30" s="284"/>
      <c r="H30" s="284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277"/>
      <c r="AG30" s="101"/>
      <c r="AH30" s="101"/>
      <c r="AI30" s="101"/>
      <c r="AJ30" s="101"/>
      <c r="AK30" s="101"/>
      <c r="AL30" s="101"/>
      <c r="AM30" s="101"/>
      <c r="AN30" s="101"/>
      <c r="AO30" s="277"/>
      <c r="AQ30" s="121"/>
      <c r="AR30" s="71"/>
      <c r="AS30" s="122"/>
      <c r="AT30" s="71"/>
    </row>
    <row r="31" spans="1:46" ht="22.5" customHeight="1">
      <c r="A31" s="2">
        <v>26</v>
      </c>
      <c r="B31" s="223"/>
      <c r="C31" s="7"/>
      <c r="D31" s="123"/>
      <c r="E31" s="123"/>
      <c r="F31" s="281" t="s">
        <v>134</v>
      </c>
      <c r="G31" s="7"/>
      <c r="H31" s="7"/>
      <c r="I31" s="50"/>
      <c r="J31" s="50"/>
      <c r="K31" s="113"/>
      <c r="L31" s="113"/>
      <c r="M31" s="113"/>
      <c r="N31" s="113"/>
      <c r="O31" s="113"/>
      <c r="P31" s="113"/>
      <c r="Q31" s="113"/>
      <c r="R31" s="113"/>
      <c r="S31" s="113"/>
      <c r="T31" s="123"/>
      <c r="U31" s="113"/>
      <c r="V31" s="123"/>
      <c r="W31" s="123"/>
      <c r="X31" s="123"/>
      <c r="Y31" s="6"/>
      <c r="Z31" s="123"/>
      <c r="AA31" s="6"/>
      <c r="AB31" s="113"/>
      <c r="AC31" s="113"/>
      <c r="AD31" s="113"/>
      <c r="AE31" s="123"/>
      <c r="AF31" s="220"/>
      <c r="AG31" s="123"/>
      <c r="AH31" s="123"/>
      <c r="AI31" s="123"/>
      <c r="AJ31" s="123"/>
      <c r="AK31" s="123"/>
      <c r="AL31" s="123"/>
      <c r="AM31" s="123"/>
      <c r="AN31" s="123"/>
      <c r="AO31" s="220"/>
      <c r="AQ31" s="122"/>
      <c r="AR31" s="71"/>
      <c r="AS31" s="122"/>
      <c r="AT31" s="119"/>
    </row>
    <row r="32" spans="1:46" s="240" customFormat="1" ht="22.5" customHeight="1">
      <c r="A32" s="2">
        <v>27</v>
      </c>
      <c r="B32" s="233"/>
      <c r="C32" s="233" t="s">
        <v>135</v>
      </c>
      <c r="D32" s="233">
        <v>203627</v>
      </c>
      <c r="E32" s="233"/>
      <c r="F32" s="234" t="s">
        <v>493</v>
      </c>
      <c r="G32" s="233"/>
      <c r="H32" s="233"/>
      <c r="I32" s="235"/>
      <c r="J32" s="235"/>
      <c r="K32" s="236"/>
      <c r="L32" s="236"/>
      <c r="M32" s="236"/>
      <c r="N32" s="236"/>
      <c r="O32" s="236"/>
      <c r="P32" s="236"/>
      <c r="Q32" s="236"/>
      <c r="R32" s="236">
        <v>0</v>
      </c>
      <c r="S32" s="236">
        <f>SUM(I32:R32)</f>
        <v>0</v>
      </c>
      <c r="T32" s="236">
        <v>2000000</v>
      </c>
      <c r="U32" s="236">
        <v>0</v>
      </c>
      <c r="V32" s="236">
        <f>T32+U32</f>
        <v>2000000</v>
      </c>
      <c r="W32" s="236"/>
      <c r="X32" s="236"/>
      <c r="Y32" s="236"/>
      <c r="Z32" s="236"/>
      <c r="AA32" s="236"/>
      <c r="AB32" s="236">
        <f>SUM(V32:AA32)</f>
        <v>2000000</v>
      </c>
      <c r="AC32" s="236">
        <v>0</v>
      </c>
      <c r="AD32" s="236">
        <v>0</v>
      </c>
      <c r="AE32" s="236"/>
      <c r="AF32" s="217"/>
      <c r="AG32" s="236">
        <v>0</v>
      </c>
      <c r="AH32" s="236">
        <v>0</v>
      </c>
      <c r="AI32" s="236">
        <v>0</v>
      </c>
      <c r="AJ32" s="236">
        <v>0</v>
      </c>
      <c r="AK32" s="236">
        <v>0</v>
      </c>
      <c r="AL32" s="236">
        <f t="shared" ref="AL32:AL34" si="19">SUM(AG32:AK32)</f>
        <v>0</v>
      </c>
      <c r="AM32" s="236">
        <v>0</v>
      </c>
      <c r="AN32" s="238">
        <f>+S32+AB32+AL32+AM32</f>
        <v>2000000</v>
      </c>
      <c r="AO32" s="217"/>
      <c r="AP32" s="234"/>
      <c r="AQ32" s="443"/>
      <c r="AR32" s="243"/>
      <c r="AS32" s="437"/>
      <c r="AT32" s="247"/>
    </row>
    <row r="33" spans="1:46" s="5" customFormat="1" ht="22.5" customHeight="1">
      <c r="A33" s="2">
        <v>28</v>
      </c>
      <c r="B33" s="3"/>
      <c r="C33" s="3" t="s">
        <v>135</v>
      </c>
      <c r="D33" s="3">
        <v>201005</v>
      </c>
      <c r="E33" s="3"/>
      <c r="F33" s="4" t="s">
        <v>522</v>
      </c>
      <c r="G33" s="3"/>
      <c r="H33" s="3"/>
      <c r="I33" s="9"/>
      <c r="J33" s="9"/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0</v>
      </c>
      <c r="V33" s="1">
        <v>0</v>
      </c>
      <c r="W33" s="1"/>
      <c r="X33" s="1"/>
      <c r="Y33" s="1"/>
      <c r="Z33" s="1"/>
      <c r="AA33" s="1"/>
      <c r="AB33" s="1">
        <v>0</v>
      </c>
      <c r="AC33" s="1"/>
      <c r="AD33" s="1"/>
      <c r="AE33" s="1"/>
      <c r="AF33" s="217"/>
      <c r="AG33" s="1">
        <v>5986562.5</v>
      </c>
      <c r="AH33" s="1">
        <v>5986562.5</v>
      </c>
      <c r="AI33" s="1">
        <v>0</v>
      </c>
      <c r="AJ33" s="1">
        <v>0</v>
      </c>
      <c r="AK33" s="1">
        <v>0</v>
      </c>
      <c r="AL33" s="1">
        <f t="shared" si="19"/>
        <v>11973125</v>
      </c>
      <c r="AM33" s="1">
        <v>0</v>
      </c>
      <c r="AN33" s="10">
        <f>+S33+AB33+AL33+AM33</f>
        <v>11973125</v>
      </c>
      <c r="AO33" s="217"/>
      <c r="AP33" s="536" t="s">
        <v>589</v>
      </c>
      <c r="AQ33" s="366" t="s">
        <v>506</v>
      </c>
      <c r="AR33" s="388">
        <v>600000</v>
      </c>
      <c r="AS33" s="366" t="s">
        <v>506</v>
      </c>
      <c r="AT33" s="71">
        <v>300000</v>
      </c>
    </row>
    <row r="34" spans="1:46" s="240" customFormat="1" ht="22.5" customHeight="1">
      <c r="A34" s="2">
        <v>29</v>
      </c>
      <c r="B34" s="233"/>
      <c r="C34" s="243" t="s">
        <v>135</v>
      </c>
      <c r="D34" s="233">
        <v>201006</v>
      </c>
      <c r="E34" s="233"/>
      <c r="F34" s="234" t="s">
        <v>521</v>
      </c>
      <c r="G34" s="233"/>
      <c r="H34" s="233"/>
      <c r="I34" s="235"/>
      <c r="J34" s="235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>
        <v>0</v>
      </c>
      <c r="V34" s="236">
        <v>0</v>
      </c>
      <c r="W34" s="236"/>
      <c r="X34" s="236"/>
      <c r="Y34" s="236"/>
      <c r="Z34" s="236"/>
      <c r="AA34" s="236"/>
      <c r="AB34" s="236">
        <v>0</v>
      </c>
      <c r="AC34" s="236"/>
      <c r="AD34" s="236"/>
      <c r="AE34" s="236"/>
      <c r="AF34" s="217"/>
      <c r="AG34" s="236">
        <v>5347812.5</v>
      </c>
      <c r="AH34" s="236">
        <v>5347812.5</v>
      </c>
      <c r="AI34" s="236">
        <v>0</v>
      </c>
      <c r="AJ34" s="236">
        <v>0</v>
      </c>
      <c r="AK34" s="236">
        <v>0</v>
      </c>
      <c r="AL34" s="236">
        <f t="shared" si="19"/>
        <v>10695625</v>
      </c>
      <c r="AM34" s="236">
        <v>0</v>
      </c>
      <c r="AN34" s="238">
        <f>+S34+AB34+AL34+AM34</f>
        <v>10695625</v>
      </c>
      <c r="AO34" s="217"/>
      <c r="AP34" s="508" t="s">
        <v>589</v>
      </c>
      <c r="AQ34" s="443" t="s">
        <v>506</v>
      </c>
      <c r="AR34" s="549">
        <v>600000</v>
      </c>
      <c r="AS34" s="443" t="s">
        <v>510</v>
      </c>
      <c r="AT34" s="247">
        <v>310000</v>
      </c>
    </row>
    <row r="35" spans="1:46" ht="22.5" customHeight="1">
      <c r="A35" s="273">
        <v>30</v>
      </c>
      <c r="B35" s="91"/>
      <c r="C35" s="117"/>
      <c r="D35" s="113"/>
      <c r="E35" s="113"/>
      <c r="F35" s="280" t="s">
        <v>137</v>
      </c>
      <c r="G35" s="61"/>
      <c r="H35" s="61"/>
      <c r="I35" s="63">
        <f t="shared" ref="I35:AD35" si="20">SUM(I32:I32)</f>
        <v>0</v>
      </c>
      <c r="J35" s="63">
        <f t="shared" si="20"/>
        <v>0</v>
      </c>
      <c r="K35" s="63">
        <f t="shared" si="20"/>
        <v>0</v>
      </c>
      <c r="L35" s="63">
        <f t="shared" si="20"/>
        <v>0</v>
      </c>
      <c r="M35" s="63">
        <f t="shared" si="20"/>
        <v>0</v>
      </c>
      <c r="N35" s="63">
        <f t="shared" si="20"/>
        <v>0</v>
      </c>
      <c r="O35" s="63">
        <f t="shared" si="20"/>
        <v>0</v>
      </c>
      <c r="P35" s="63">
        <f t="shared" si="20"/>
        <v>0</v>
      </c>
      <c r="Q35" s="63">
        <f t="shared" si="20"/>
        <v>0</v>
      </c>
      <c r="R35" s="63">
        <f t="shared" si="20"/>
        <v>0</v>
      </c>
      <c r="S35" s="63">
        <f t="shared" si="20"/>
        <v>0</v>
      </c>
      <c r="T35" s="63">
        <f t="shared" si="20"/>
        <v>2000000</v>
      </c>
      <c r="U35" s="63">
        <f t="shared" si="20"/>
        <v>0</v>
      </c>
      <c r="V35" s="63">
        <f t="shared" si="20"/>
        <v>2000000</v>
      </c>
      <c r="W35" s="63">
        <f t="shared" si="20"/>
        <v>0</v>
      </c>
      <c r="X35" s="63">
        <f t="shared" si="20"/>
        <v>0</v>
      </c>
      <c r="Y35" s="63">
        <f t="shared" si="20"/>
        <v>0</v>
      </c>
      <c r="Z35" s="63">
        <f t="shared" si="20"/>
        <v>0</v>
      </c>
      <c r="AA35" s="63">
        <f t="shared" si="20"/>
        <v>0</v>
      </c>
      <c r="AB35" s="63">
        <f t="shared" si="20"/>
        <v>2000000</v>
      </c>
      <c r="AC35" s="63">
        <f t="shared" si="20"/>
        <v>0</v>
      </c>
      <c r="AD35" s="63">
        <f t="shared" si="20"/>
        <v>0</v>
      </c>
      <c r="AE35" s="63"/>
      <c r="AF35" s="250"/>
      <c r="AG35" s="63">
        <f t="shared" ref="AG35:AM35" si="21">SUM(AG32:AG34)</f>
        <v>11334375</v>
      </c>
      <c r="AH35" s="63">
        <f t="shared" si="21"/>
        <v>11334375</v>
      </c>
      <c r="AI35" s="63">
        <f t="shared" si="21"/>
        <v>0</v>
      </c>
      <c r="AJ35" s="63">
        <f t="shared" si="21"/>
        <v>0</v>
      </c>
      <c r="AK35" s="63">
        <f t="shared" si="21"/>
        <v>0</v>
      </c>
      <c r="AL35" s="63">
        <f t="shared" si="21"/>
        <v>22668750</v>
      </c>
      <c r="AM35" s="65">
        <f t="shared" si="21"/>
        <v>0</v>
      </c>
      <c r="AN35" s="65">
        <f>SUM(AN32:AN34)</f>
        <v>24668750</v>
      </c>
      <c r="AO35" s="250"/>
      <c r="AQ35" s="121"/>
      <c r="AR35" s="71"/>
      <c r="AS35" s="334"/>
      <c r="AT35" s="550"/>
    </row>
    <row r="36" spans="1:46" ht="14.25" customHeight="1">
      <c r="A36" s="2">
        <v>31</v>
      </c>
      <c r="B36" s="222"/>
      <c r="C36" s="3"/>
      <c r="D36" s="3"/>
      <c r="E36" s="3"/>
      <c r="F36" s="4"/>
      <c r="G36" s="3"/>
      <c r="H36" s="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7"/>
      <c r="AG36" s="1"/>
      <c r="AH36" s="1"/>
      <c r="AI36" s="1"/>
      <c r="AJ36" s="1"/>
      <c r="AK36" s="1"/>
      <c r="AL36" s="1"/>
      <c r="AM36" s="1"/>
      <c r="AN36" s="1"/>
      <c r="AO36" s="217"/>
      <c r="AQ36" s="366"/>
      <c r="AR36" s="69"/>
      <c r="AS36" s="366"/>
      <c r="AT36" s="71"/>
    </row>
    <row r="37" spans="1:46" ht="22.5" customHeight="1">
      <c r="A37" s="2">
        <v>32</v>
      </c>
      <c r="B37" s="222"/>
      <c r="C37" s="7"/>
      <c r="D37" s="72"/>
      <c r="E37" s="73"/>
      <c r="F37" s="275" t="s">
        <v>292</v>
      </c>
      <c r="G37" s="7"/>
      <c r="H37" s="7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15"/>
      <c r="AG37" s="6"/>
      <c r="AH37" s="6"/>
      <c r="AI37" s="6"/>
      <c r="AJ37" s="6"/>
      <c r="AK37" s="6"/>
      <c r="AL37" s="6"/>
      <c r="AM37" s="6"/>
      <c r="AN37" s="6"/>
      <c r="AO37" s="215"/>
      <c r="AQ37" s="366"/>
      <c r="AR37" s="69"/>
      <c r="AS37" s="366"/>
      <c r="AT37" s="71"/>
    </row>
    <row r="38" spans="1:46" s="240" customFormat="1" ht="22.5" customHeight="1">
      <c r="A38" s="2">
        <v>33</v>
      </c>
      <c r="B38" s="233" t="s">
        <v>312</v>
      </c>
      <c r="C38" s="233" t="s">
        <v>541</v>
      </c>
      <c r="D38" s="233">
        <v>205075</v>
      </c>
      <c r="F38" s="253" t="s">
        <v>278</v>
      </c>
      <c r="G38" s="233">
        <v>5</v>
      </c>
      <c r="H38" s="234"/>
      <c r="I38" s="235"/>
      <c r="J38" s="236"/>
      <c r="K38" s="236"/>
      <c r="L38" s="236"/>
      <c r="M38" s="236"/>
      <c r="N38" s="236">
        <v>0</v>
      </c>
      <c r="O38" s="236">
        <v>34703</v>
      </c>
      <c r="P38" s="236">
        <v>663598</v>
      </c>
      <c r="Q38" s="236">
        <v>0</v>
      </c>
      <c r="R38" s="236">
        <v>214281</v>
      </c>
      <c r="S38" s="236">
        <f t="shared" ref="S38:S67" si="22">SUM(I38:R38)</f>
        <v>912582</v>
      </c>
      <c r="T38" s="236">
        <v>0</v>
      </c>
      <c r="U38" s="236">
        <v>1672579</v>
      </c>
      <c r="V38" s="236">
        <f>T38+U38</f>
        <v>1672579</v>
      </c>
      <c r="W38" s="236"/>
      <c r="X38" s="236"/>
      <c r="Y38" s="236"/>
      <c r="Z38" s="236"/>
      <c r="AA38" s="236"/>
      <c r="AB38" s="236">
        <f t="shared" ref="AB38:AB43" si="23">SUM(V38:AA38)</f>
        <v>1672579</v>
      </c>
      <c r="AC38" s="236">
        <v>0</v>
      </c>
      <c r="AD38" s="236">
        <v>0</v>
      </c>
      <c r="AE38" s="236"/>
      <c r="AF38" s="217"/>
      <c r="AG38" s="236">
        <v>0</v>
      </c>
      <c r="AH38" s="236">
        <v>0</v>
      </c>
      <c r="AI38" s="236">
        <v>11500000</v>
      </c>
      <c r="AJ38" s="236">
        <v>540000</v>
      </c>
      <c r="AK38" s="236">
        <v>0</v>
      </c>
      <c r="AL38" s="236">
        <f t="shared" ref="AL38:AL50" si="24">SUM(AG38:AK38)</f>
        <v>12040000</v>
      </c>
      <c r="AM38" s="236">
        <v>0</v>
      </c>
      <c r="AN38" s="238">
        <f>+S38+AB38+AL38+AM38</f>
        <v>14625161</v>
      </c>
      <c r="AO38" s="217"/>
      <c r="AP38" s="488" t="s">
        <v>592</v>
      </c>
      <c r="AQ38" s="443"/>
      <c r="AR38" s="243"/>
      <c r="AS38" s="443" t="s">
        <v>316</v>
      </c>
      <c r="AT38" s="247">
        <v>45656</v>
      </c>
    </row>
    <row r="39" spans="1:46" s="5" customFormat="1" ht="22.5" customHeight="1">
      <c r="A39" s="273">
        <v>34</v>
      </c>
      <c r="B39" s="3"/>
      <c r="C39" s="3" t="s">
        <v>533</v>
      </c>
      <c r="D39" s="3">
        <v>209245</v>
      </c>
      <c r="F39" s="78" t="s">
        <v>532</v>
      </c>
      <c r="G39" s="3"/>
      <c r="H39" s="4"/>
      <c r="I39" s="9"/>
      <c r="J39" s="1"/>
      <c r="K39" s="1"/>
      <c r="L39" s="1"/>
      <c r="M39" s="1"/>
      <c r="N39" s="1"/>
      <c r="O39" s="1"/>
      <c r="P39" s="1"/>
      <c r="Q39" s="1"/>
      <c r="R39" s="1"/>
      <c r="S39" s="1">
        <v>0</v>
      </c>
      <c r="T39" s="1">
        <v>0</v>
      </c>
      <c r="U39" s="1">
        <v>0</v>
      </c>
      <c r="V39" s="1">
        <v>0</v>
      </c>
      <c r="W39" s="1"/>
      <c r="X39" s="1"/>
      <c r="Y39" s="1"/>
      <c r="Z39" s="1"/>
      <c r="AA39" s="1"/>
      <c r="AB39" s="1">
        <v>0</v>
      </c>
      <c r="AC39" s="1">
        <v>0</v>
      </c>
      <c r="AD39" s="1">
        <v>0</v>
      </c>
      <c r="AE39" s="1">
        <v>0</v>
      </c>
      <c r="AF39" s="217"/>
      <c r="AG39" s="1">
        <v>0</v>
      </c>
      <c r="AH39" s="1">
        <v>0</v>
      </c>
      <c r="AI39" s="1">
        <v>0</v>
      </c>
      <c r="AJ39" s="1">
        <v>0</v>
      </c>
      <c r="AK39" s="1">
        <v>2240868</v>
      </c>
      <c r="AL39" s="1">
        <f t="shared" si="24"/>
        <v>2240868</v>
      </c>
      <c r="AM39" s="1">
        <v>64000000</v>
      </c>
      <c r="AN39" s="10">
        <f t="shared" ref="AN39:AN68" si="25">+S39+AB39+AL39+AM39</f>
        <v>66240868</v>
      </c>
      <c r="AO39" s="217"/>
      <c r="AP39" s="488" t="s">
        <v>593</v>
      </c>
      <c r="AQ39" s="366"/>
      <c r="AR39" s="69"/>
      <c r="AS39" s="366"/>
      <c r="AT39" s="71"/>
    </row>
    <row r="40" spans="1:46" s="240" customFormat="1" ht="22.5" customHeight="1">
      <c r="A40" s="2">
        <v>35</v>
      </c>
      <c r="B40" s="233" t="s">
        <v>12</v>
      </c>
      <c r="C40" s="233" t="s">
        <v>542</v>
      </c>
      <c r="D40" s="233">
        <v>206002</v>
      </c>
      <c r="E40" s="233"/>
      <c r="F40" s="253" t="s">
        <v>114</v>
      </c>
      <c r="G40" s="233">
        <v>4</v>
      </c>
      <c r="H40" s="233" t="s">
        <v>201</v>
      </c>
      <c r="I40" s="235">
        <v>12382165</v>
      </c>
      <c r="J40" s="235">
        <v>1151927</v>
      </c>
      <c r="K40" s="236">
        <v>3009199</v>
      </c>
      <c r="L40" s="236">
        <v>1692691</v>
      </c>
      <c r="M40" s="236">
        <v>2422346</v>
      </c>
      <c r="N40" s="236">
        <v>382378</v>
      </c>
      <c r="O40" s="236">
        <v>31250</v>
      </c>
      <c r="P40" s="236">
        <v>135022</v>
      </c>
      <c r="Q40" s="236">
        <v>225361</v>
      </c>
      <c r="R40" s="236">
        <v>191171</v>
      </c>
      <c r="S40" s="236">
        <v>18607940</v>
      </c>
      <c r="T40" s="236">
        <v>770000</v>
      </c>
      <c r="U40" s="236">
        <v>640905</v>
      </c>
      <c r="V40" s="236">
        <f t="shared" ref="V40:V68" si="26">T40+U40</f>
        <v>1410905</v>
      </c>
      <c r="W40" s="236"/>
      <c r="X40" s="236"/>
      <c r="Y40" s="236"/>
      <c r="Z40" s="236"/>
      <c r="AA40" s="236"/>
      <c r="AB40" s="236">
        <f t="shared" si="23"/>
        <v>1410905</v>
      </c>
      <c r="AC40" s="236">
        <v>0</v>
      </c>
      <c r="AD40" s="236">
        <v>0</v>
      </c>
      <c r="AF40" s="218"/>
      <c r="AG40" s="236">
        <v>394000</v>
      </c>
      <c r="AH40" s="236">
        <v>2437000</v>
      </c>
      <c r="AI40" s="236">
        <v>1312000</v>
      </c>
      <c r="AJ40" s="236">
        <v>843000</v>
      </c>
      <c r="AK40" s="236">
        <v>1161000</v>
      </c>
      <c r="AL40" s="236">
        <f t="shared" si="24"/>
        <v>6147000</v>
      </c>
      <c r="AM40" s="236">
        <v>3700000</v>
      </c>
      <c r="AN40" s="238">
        <f t="shared" si="25"/>
        <v>29865845</v>
      </c>
      <c r="AO40" s="218"/>
      <c r="AP40" s="461" t="s">
        <v>594</v>
      </c>
      <c r="AQ40" s="443"/>
      <c r="AR40" s="243"/>
      <c r="AS40" s="441" t="s">
        <v>316</v>
      </c>
      <c r="AT40" s="247">
        <v>74949</v>
      </c>
    </row>
    <row r="41" spans="1:46" s="5" customFormat="1" ht="22.5" customHeight="1">
      <c r="A41" s="2">
        <v>36</v>
      </c>
      <c r="B41" s="3" t="s">
        <v>313</v>
      </c>
      <c r="C41" s="3" t="s">
        <v>702</v>
      </c>
      <c r="D41" s="3">
        <v>205724</v>
      </c>
      <c r="F41" s="78" t="s">
        <v>279</v>
      </c>
      <c r="G41" s="3">
        <v>1</v>
      </c>
      <c r="H41" s="4"/>
      <c r="I41" s="9"/>
      <c r="J41" s="1"/>
      <c r="K41" s="1"/>
      <c r="L41" s="1"/>
      <c r="M41" s="1"/>
      <c r="N41" s="1"/>
      <c r="O41" s="1">
        <v>0</v>
      </c>
      <c r="P41" s="1">
        <v>0</v>
      </c>
      <c r="Q41" s="1">
        <v>0</v>
      </c>
      <c r="R41" s="1">
        <v>0</v>
      </c>
      <c r="S41" s="1">
        <f t="shared" si="22"/>
        <v>0</v>
      </c>
      <c r="T41" s="1">
        <v>3500000</v>
      </c>
      <c r="U41" s="1">
        <v>1500000</v>
      </c>
      <c r="V41" s="1">
        <f t="shared" si="26"/>
        <v>5000000</v>
      </c>
      <c r="W41" s="1"/>
      <c r="X41" s="1"/>
      <c r="Y41" s="1"/>
      <c r="Z41" s="1"/>
      <c r="AA41" s="1"/>
      <c r="AB41" s="1">
        <f t="shared" si="23"/>
        <v>5000000</v>
      </c>
      <c r="AC41" s="1">
        <v>0</v>
      </c>
      <c r="AD41" s="1">
        <v>0</v>
      </c>
      <c r="AE41" s="1"/>
      <c r="AF41" s="217"/>
      <c r="AG41" s="1">
        <v>3500000</v>
      </c>
      <c r="AH41" s="1">
        <v>3500000</v>
      </c>
      <c r="AI41" s="1">
        <v>3500000</v>
      </c>
      <c r="AJ41" s="1">
        <v>3500000</v>
      </c>
      <c r="AK41" s="1">
        <v>1000000</v>
      </c>
      <c r="AL41" s="1">
        <f>SUM(AG41:AK41)</f>
        <v>15000000</v>
      </c>
      <c r="AM41" s="1">
        <v>25300000</v>
      </c>
      <c r="AN41" s="10">
        <f t="shared" si="25"/>
        <v>45300000</v>
      </c>
      <c r="AO41" s="217"/>
      <c r="AP41" s="490" t="s">
        <v>595</v>
      </c>
      <c r="AQ41" s="366"/>
      <c r="AR41" s="69"/>
      <c r="AS41" s="366"/>
      <c r="AT41" s="71"/>
    </row>
    <row r="42" spans="1:46" s="240" customFormat="1" ht="22.5" customHeight="1">
      <c r="A42" s="2">
        <v>37</v>
      </c>
      <c r="B42" s="233"/>
      <c r="C42" s="233" t="s">
        <v>47</v>
      </c>
      <c r="D42" s="233" t="s">
        <v>477</v>
      </c>
      <c r="F42" s="253" t="s">
        <v>558</v>
      </c>
      <c r="G42" s="233"/>
      <c r="H42" s="234"/>
      <c r="I42" s="235"/>
      <c r="J42" s="236"/>
      <c r="K42" s="236"/>
      <c r="L42" s="236"/>
      <c r="M42" s="236"/>
      <c r="N42" s="236"/>
      <c r="O42" s="236"/>
      <c r="P42" s="236"/>
      <c r="Q42" s="236"/>
      <c r="R42" s="236"/>
      <c r="S42" s="236">
        <v>0</v>
      </c>
      <c r="T42" s="236"/>
      <c r="U42" s="236"/>
      <c r="V42" s="236">
        <v>0</v>
      </c>
      <c r="W42" s="236"/>
      <c r="X42" s="236"/>
      <c r="Y42" s="236"/>
      <c r="Z42" s="236"/>
      <c r="AA42" s="236"/>
      <c r="AB42" s="236">
        <v>0</v>
      </c>
      <c r="AC42" s="236"/>
      <c r="AD42" s="236"/>
      <c r="AE42" s="236"/>
      <c r="AF42" s="217"/>
      <c r="AG42" s="236">
        <v>0</v>
      </c>
      <c r="AH42" s="236">
        <v>0</v>
      </c>
      <c r="AI42" s="236">
        <v>0</v>
      </c>
      <c r="AJ42" s="236">
        <v>0</v>
      </c>
      <c r="AK42" s="236">
        <v>0</v>
      </c>
      <c r="AL42" s="236">
        <v>0</v>
      </c>
      <c r="AM42" s="236">
        <v>10043000</v>
      </c>
      <c r="AN42" s="238">
        <f t="shared" si="25"/>
        <v>10043000</v>
      </c>
      <c r="AO42" s="217"/>
      <c r="AP42" s="490" t="s">
        <v>596</v>
      </c>
      <c r="AQ42" s="443"/>
      <c r="AR42" s="243"/>
      <c r="AS42" s="443"/>
      <c r="AT42" s="247"/>
    </row>
    <row r="43" spans="1:46" s="5" customFormat="1" ht="22.5" customHeight="1">
      <c r="A43" s="273">
        <v>38</v>
      </c>
      <c r="B43" s="3" t="s">
        <v>5</v>
      </c>
      <c r="C43" s="3" t="s">
        <v>212</v>
      </c>
      <c r="D43" s="3">
        <v>205723</v>
      </c>
      <c r="E43" s="3"/>
      <c r="F43" s="78" t="s">
        <v>197</v>
      </c>
      <c r="G43" s="3">
        <v>5</v>
      </c>
      <c r="H43" s="3"/>
      <c r="I43" s="9"/>
      <c r="J43" s="9"/>
      <c r="K43" s="1">
        <v>0</v>
      </c>
      <c r="L43" s="1">
        <v>462543</v>
      </c>
      <c r="M43" s="1">
        <v>795030</v>
      </c>
      <c r="N43" s="1">
        <v>234741</v>
      </c>
      <c r="O43" s="1">
        <v>282487</v>
      </c>
      <c r="P43" s="1">
        <v>209463</v>
      </c>
      <c r="Q43" s="1">
        <v>1080</v>
      </c>
      <c r="R43" s="1">
        <v>0</v>
      </c>
      <c r="S43" s="1">
        <v>1994332</v>
      </c>
      <c r="T43" s="1">
        <v>0</v>
      </c>
      <c r="U43" s="1">
        <v>0</v>
      </c>
      <c r="V43" s="1">
        <f t="shared" si="26"/>
        <v>0</v>
      </c>
      <c r="W43" s="1"/>
      <c r="X43" s="1"/>
      <c r="Y43" s="1"/>
      <c r="Z43" s="1"/>
      <c r="AA43" s="1"/>
      <c r="AB43" s="1">
        <f t="shared" si="23"/>
        <v>0</v>
      </c>
      <c r="AC43" s="1">
        <v>0</v>
      </c>
      <c r="AD43" s="1">
        <v>0</v>
      </c>
      <c r="AE43" s="1"/>
      <c r="AF43" s="217"/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f t="shared" si="24"/>
        <v>0</v>
      </c>
      <c r="AM43" s="1">
        <v>23700000</v>
      </c>
      <c r="AN43" s="10">
        <f t="shared" si="25"/>
        <v>25694332</v>
      </c>
      <c r="AO43" s="217"/>
      <c r="AP43" s="490" t="s">
        <v>597</v>
      </c>
      <c r="AQ43" s="366"/>
      <c r="AR43" s="69"/>
      <c r="AS43" s="366"/>
      <c r="AT43" s="71"/>
    </row>
    <row r="44" spans="1:46" s="240" customFormat="1" ht="22.5" customHeight="1">
      <c r="A44" s="2">
        <v>39</v>
      </c>
      <c r="B44" s="233" t="s">
        <v>14</v>
      </c>
      <c r="C44" s="258" t="s">
        <v>560</v>
      </c>
      <c r="D44" s="233">
        <v>204088</v>
      </c>
      <c r="E44" s="233"/>
      <c r="F44" s="234" t="s">
        <v>183</v>
      </c>
      <c r="G44" s="233">
        <v>5</v>
      </c>
      <c r="H44" s="233"/>
      <c r="I44" s="235">
        <v>387571</v>
      </c>
      <c r="J44" s="235">
        <v>2175358</v>
      </c>
      <c r="K44" s="236">
        <v>1177479</v>
      </c>
      <c r="L44" s="236">
        <v>1583139</v>
      </c>
      <c r="M44" s="236">
        <v>573961</v>
      </c>
      <c r="N44" s="236">
        <v>1543038</v>
      </c>
      <c r="O44" s="236">
        <v>592703</v>
      </c>
      <c r="P44" s="236">
        <v>212946</v>
      </c>
      <c r="Q44" s="236">
        <v>500290</v>
      </c>
      <c r="R44" s="236">
        <v>882743</v>
      </c>
      <c r="S44" s="236">
        <v>9571084</v>
      </c>
      <c r="T44" s="236">
        <v>13325000</v>
      </c>
      <c r="U44" s="236">
        <v>1364311</v>
      </c>
      <c r="V44" s="236">
        <f t="shared" si="26"/>
        <v>14689311</v>
      </c>
      <c r="W44" s="236"/>
      <c r="X44" s="236"/>
      <c r="Y44" s="236"/>
      <c r="Z44" s="236"/>
      <c r="AA44" s="236"/>
      <c r="AB44" s="236">
        <f t="shared" ref="AB44:AB68" si="27">SUM(V44:AA44)</f>
        <v>14689311</v>
      </c>
      <c r="AC44" s="236">
        <v>0</v>
      </c>
      <c r="AD44" s="236">
        <v>0</v>
      </c>
      <c r="AE44" s="236"/>
      <c r="AF44" s="217"/>
      <c r="AG44" s="236">
        <v>6580000</v>
      </c>
      <c r="AH44" s="236">
        <v>5042246</v>
      </c>
      <c r="AI44" s="236">
        <v>897754</v>
      </c>
      <c r="AJ44" s="236">
        <v>8700000</v>
      </c>
      <c r="AK44" s="236">
        <v>630000</v>
      </c>
      <c r="AL44" s="236">
        <f t="shared" si="24"/>
        <v>21850000</v>
      </c>
      <c r="AM44" s="236">
        <v>0</v>
      </c>
      <c r="AN44" s="238">
        <f t="shared" si="25"/>
        <v>46110395</v>
      </c>
      <c r="AO44" s="217"/>
      <c r="AP44" s="490" t="s">
        <v>707</v>
      </c>
      <c r="AQ44" s="443"/>
      <c r="AR44" s="243"/>
      <c r="AS44" s="443" t="s">
        <v>316</v>
      </c>
      <c r="AT44" s="247">
        <v>8400</v>
      </c>
    </row>
    <row r="45" spans="1:46" s="5" customFormat="1" ht="22.5" customHeight="1">
      <c r="A45" s="2">
        <v>40</v>
      </c>
      <c r="B45" s="3"/>
      <c r="C45" s="212" t="s">
        <v>703</v>
      </c>
      <c r="D45" s="3">
        <v>209248</v>
      </c>
      <c r="E45" s="3"/>
      <c r="F45" s="4" t="s">
        <v>479</v>
      </c>
      <c r="G45" s="3"/>
      <c r="H45" s="3"/>
      <c r="I45" s="9"/>
      <c r="J45" s="9"/>
      <c r="K45" s="1"/>
      <c r="L45" s="1"/>
      <c r="M45" s="1"/>
      <c r="N45" s="1"/>
      <c r="O45" s="1"/>
      <c r="P45" s="1"/>
      <c r="Q45" s="1"/>
      <c r="R45" s="1">
        <v>0</v>
      </c>
      <c r="S45" s="1">
        <f t="shared" si="22"/>
        <v>0</v>
      </c>
      <c r="T45" s="1">
        <v>0</v>
      </c>
      <c r="U45" s="1">
        <v>0</v>
      </c>
      <c r="V45" s="1">
        <f t="shared" si="26"/>
        <v>0</v>
      </c>
      <c r="W45" s="1"/>
      <c r="X45" s="1"/>
      <c r="Y45" s="1"/>
      <c r="Z45" s="1"/>
      <c r="AA45" s="1"/>
      <c r="AB45" s="1">
        <f t="shared" si="27"/>
        <v>0</v>
      </c>
      <c r="AC45" s="1">
        <v>0</v>
      </c>
      <c r="AD45" s="1">
        <v>0</v>
      </c>
      <c r="AE45" s="1"/>
      <c r="AF45" s="217"/>
      <c r="AG45" s="1">
        <v>0</v>
      </c>
      <c r="AH45" s="1">
        <v>0</v>
      </c>
      <c r="AI45" s="1">
        <v>0</v>
      </c>
      <c r="AJ45" s="1">
        <v>1000000</v>
      </c>
      <c r="AK45" s="1">
        <v>4000000</v>
      </c>
      <c r="AL45" s="1">
        <f t="shared" si="24"/>
        <v>5000000</v>
      </c>
      <c r="AM45" s="1">
        <v>82500000</v>
      </c>
      <c r="AN45" s="10">
        <f t="shared" si="25"/>
        <v>87500000</v>
      </c>
      <c r="AO45" s="217"/>
      <c r="AP45" s="57" t="s">
        <v>598</v>
      </c>
      <c r="AQ45" s="366"/>
      <c r="AR45" s="69"/>
      <c r="AS45" s="350"/>
      <c r="AT45" s="71"/>
    </row>
    <row r="46" spans="1:46" s="240" customFormat="1" ht="22.5" customHeight="1">
      <c r="A46" s="2">
        <v>41</v>
      </c>
      <c r="B46" s="233"/>
      <c r="C46" s="233" t="s">
        <v>535</v>
      </c>
      <c r="D46" s="233">
        <v>209249</v>
      </c>
      <c r="E46" s="233"/>
      <c r="F46" s="253" t="s">
        <v>534</v>
      </c>
      <c r="G46" s="233"/>
      <c r="H46" s="233"/>
      <c r="I46" s="235"/>
      <c r="J46" s="235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>
        <v>0</v>
      </c>
      <c r="W46" s="236"/>
      <c r="X46" s="236"/>
      <c r="Y46" s="236"/>
      <c r="Z46" s="236"/>
      <c r="AA46" s="236"/>
      <c r="AB46" s="236">
        <v>0</v>
      </c>
      <c r="AC46" s="236"/>
      <c r="AD46" s="236"/>
      <c r="AE46" s="236">
        <v>0</v>
      </c>
      <c r="AF46" s="217"/>
      <c r="AG46" s="236">
        <v>0</v>
      </c>
      <c r="AH46" s="236">
        <v>0</v>
      </c>
      <c r="AI46" s="236">
        <v>0</v>
      </c>
      <c r="AJ46" s="236">
        <v>350000</v>
      </c>
      <c r="AK46" s="236">
        <v>0</v>
      </c>
      <c r="AL46" s="236">
        <f t="shared" si="24"/>
        <v>350000</v>
      </c>
      <c r="AM46" s="236">
        <v>0</v>
      </c>
      <c r="AN46" s="238">
        <f t="shared" si="25"/>
        <v>350000</v>
      </c>
      <c r="AO46" s="217"/>
      <c r="AP46" s="490" t="s">
        <v>599</v>
      </c>
      <c r="AQ46" s="443"/>
      <c r="AR46" s="243"/>
      <c r="AS46" s="437"/>
      <c r="AT46" s="247"/>
    </row>
    <row r="47" spans="1:46" s="5" customFormat="1" ht="22.5" customHeight="1">
      <c r="A47" s="273">
        <v>42</v>
      </c>
      <c r="B47" s="3" t="s">
        <v>15</v>
      </c>
      <c r="C47" s="3" t="s">
        <v>47</v>
      </c>
      <c r="D47" s="3">
        <v>205082</v>
      </c>
      <c r="E47" s="3"/>
      <c r="F47" s="4" t="s">
        <v>379</v>
      </c>
      <c r="G47" s="3">
        <v>3</v>
      </c>
      <c r="H47" s="3"/>
      <c r="I47" s="9"/>
      <c r="J47" s="9"/>
      <c r="K47" s="1"/>
      <c r="L47" s="1"/>
      <c r="M47" s="1"/>
      <c r="N47" s="1"/>
      <c r="O47" s="1"/>
      <c r="P47" s="1"/>
      <c r="Q47" s="1">
        <v>0</v>
      </c>
      <c r="R47" s="1">
        <v>0</v>
      </c>
      <c r="S47" s="1">
        <f t="shared" si="22"/>
        <v>0</v>
      </c>
      <c r="T47" s="1">
        <v>150000</v>
      </c>
      <c r="U47" s="1">
        <v>0</v>
      </c>
      <c r="V47" s="1">
        <f t="shared" si="26"/>
        <v>150000</v>
      </c>
      <c r="W47" s="1"/>
      <c r="X47" s="1"/>
      <c r="Y47" s="1"/>
      <c r="Z47" s="1"/>
      <c r="AA47" s="1"/>
      <c r="AB47" s="1">
        <f t="shared" si="27"/>
        <v>150000</v>
      </c>
      <c r="AC47" s="1">
        <v>0</v>
      </c>
      <c r="AD47" s="1">
        <v>0</v>
      </c>
      <c r="AE47" s="1"/>
      <c r="AF47" s="217"/>
      <c r="AG47" s="1">
        <v>690000</v>
      </c>
      <c r="AH47" s="1">
        <v>0</v>
      </c>
      <c r="AI47" s="1">
        <v>0</v>
      </c>
      <c r="AJ47" s="1">
        <v>0</v>
      </c>
      <c r="AK47" s="1">
        <v>0</v>
      </c>
      <c r="AL47" s="1">
        <f t="shared" si="24"/>
        <v>690000</v>
      </c>
      <c r="AM47" s="1">
        <v>0</v>
      </c>
      <c r="AN47" s="10">
        <f t="shared" si="25"/>
        <v>840000</v>
      </c>
      <c r="AO47" s="217"/>
      <c r="AP47" s="488" t="s">
        <v>708</v>
      </c>
      <c r="AQ47" s="131"/>
      <c r="AR47" s="71"/>
      <c r="AS47" s="410"/>
      <c r="AT47" s="71"/>
    </row>
    <row r="48" spans="1:46" s="240" customFormat="1" ht="22.5" customHeight="1">
      <c r="A48" s="2">
        <v>43</v>
      </c>
      <c r="B48" s="233" t="s">
        <v>4</v>
      </c>
      <c r="C48" s="233" t="s">
        <v>535</v>
      </c>
      <c r="D48" s="233">
        <v>200610</v>
      </c>
      <c r="E48" s="233"/>
      <c r="F48" s="259" t="s">
        <v>320</v>
      </c>
      <c r="G48" s="233">
        <v>5</v>
      </c>
      <c r="H48" s="233"/>
      <c r="I48" s="235"/>
      <c r="J48" s="235"/>
      <c r="K48" s="236"/>
      <c r="L48" s="236"/>
      <c r="M48" s="236"/>
      <c r="N48" s="236"/>
      <c r="O48" s="236"/>
      <c r="P48" s="236">
        <v>0</v>
      </c>
      <c r="Q48" s="236">
        <v>0</v>
      </c>
      <c r="R48" s="236">
        <v>0</v>
      </c>
      <c r="S48" s="236">
        <f t="shared" si="22"/>
        <v>0</v>
      </c>
      <c r="T48" s="236">
        <v>0</v>
      </c>
      <c r="U48" s="236">
        <v>0</v>
      </c>
      <c r="V48" s="236">
        <f t="shared" si="26"/>
        <v>0</v>
      </c>
      <c r="W48" s="236"/>
      <c r="X48" s="236"/>
      <c r="Y48" s="236"/>
      <c r="Z48" s="236"/>
      <c r="AA48" s="236"/>
      <c r="AB48" s="236">
        <f t="shared" si="27"/>
        <v>0</v>
      </c>
      <c r="AC48" s="236">
        <v>0</v>
      </c>
      <c r="AD48" s="236">
        <v>0</v>
      </c>
      <c r="AE48" s="236"/>
      <c r="AF48" s="217"/>
      <c r="AG48" s="236">
        <v>0</v>
      </c>
      <c r="AH48" s="236">
        <v>0</v>
      </c>
      <c r="AI48" s="236">
        <v>0</v>
      </c>
      <c r="AJ48" s="236">
        <v>850000</v>
      </c>
      <c r="AK48" s="236">
        <v>850000</v>
      </c>
      <c r="AL48" s="236">
        <f t="shared" si="24"/>
        <v>1700000</v>
      </c>
      <c r="AM48" s="236">
        <v>5750000</v>
      </c>
      <c r="AN48" s="238">
        <f t="shared" si="25"/>
        <v>7450000</v>
      </c>
      <c r="AO48" s="217"/>
      <c r="AP48" s="490" t="s">
        <v>600</v>
      </c>
      <c r="AQ48" s="478"/>
      <c r="AR48" s="247"/>
      <c r="AS48" s="443"/>
      <c r="AT48" s="247"/>
    </row>
    <row r="49" spans="1:46" s="5" customFormat="1" ht="22.5" customHeight="1">
      <c r="A49" s="2">
        <v>44</v>
      </c>
      <c r="B49" s="3" t="s">
        <v>4</v>
      </c>
      <c r="C49" s="3" t="s">
        <v>44</v>
      </c>
      <c r="D49" s="3">
        <v>205077</v>
      </c>
      <c r="E49" s="3"/>
      <c r="F49" s="53" t="s">
        <v>321</v>
      </c>
      <c r="G49" s="3">
        <v>4</v>
      </c>
      <c r="H49" s="3"/>
      <c r="I49" s="9"/>
      <c r="J49" s="9"/>
      <c r="K49" s="1"/>
      <c r="L49" s="1"/>
      <c r="M49" s="1"/>
      <c r="N49" s="1"/>
      <c r="O49" s="1"/>
      <c r="P49" s="1">
        <v>0</v>
      </c>
      <c r="Q49" s="1">
        <v>0</v>
      </c>
      <c r="R49" s="1">
        <v>16687</v>
      </c>
      <c r="S49" s="1">
        <v>1125</v>
      </c>
      <c r="T49" s="1">
        <v>0</v>
      </c>
      <c r="U49" s="1">
        <v>560339</v>
      </c>
      <c r="V49" s="1">
        <f t="shared" si="26"/>
        <v>560339</v>
      </c>
      <c r="W49" s="1"/>
      <c r="X49" s="1"/>
      <c r="Y49" s="1"/>
      <c r="Z49" s="1"/>
      <c r="AA49" s="1"/>
      <c r="AB49" s="1">
        <f t="shared" si="27"/>
        <v>560339</v>
      </c>
      <c r="AC49" s="1">
        <v>0</v>
      </c>
      <c r="AD49" s="1">
        <v>0</v>
      </c>
      <c r="AE49" s="1"/>
      <c r="AF49" s="217"/>
      <c r="AG49" s="1">
        <v>25000</v>
      </c>
      <c r="AH49" s="1">
        <v>0</v>
      </c>
      <c r="AI49" s="1">
        <v>0</v>
      </c>
      <c r="AJ49" s="1">
        <v>0</v>
      </c>
      <c r="AK49" s="1">
        <v>0</v>
      </c>
      <c r="AL49" s="1">
        <f>SUM(AG49:AK49)</f>
        <v>25000</v>
      </c>
      <c r="AM49" s="1">
        <v>0</v>
      </c>
      <c r="AN49" s="10">
        <f t="shared" si="25"/>
        <v>586464</v>
      </c>
      <c r="AO49" s="217"/>
      <c r="AP49" s="490" t="s">
        <v>590</v>
      </c>
      <c r="AQ49" s="314"/>
      <c r="AR49" s="71"/>
      <c r="AS49" s="366"/>
      <c r="AT49" s="71"/>
    </row>
    <row r="50" spans="1:46" s="240" customFormat="1" ht="22.5" customHeight="1">
      <c r="A50" s="273">
        <v>45</v>
      </c>
      <c r="B50" s="233" t="s">
        <v>11</v>
      </c>
      <c r="C50" s="233" t="s">
        <v>538</v>
      </c>
      <c r="D50" s="233">
        <v>205067</v>
      </c>
      <c r="E50" s="233"/>
      <c r="F50" s="259" t="s">
        <v>248</v>
      </c>
      <c r="G50" s="233">
        <v>3</v>
      </c>
      <c r="H50" s="233"/>
      <c r="I50" s="235"/>
      <c r="J50" s="235"/>
      <c r="K50" s="236">
        <v>0</v>
      </c>
      <c r="L50" s="236">
        <v>573729</v>
      </c>
      <c r="M50" s="236">
        <v>564674</v>
      </c>
      <c r="N50" s="236">
        <v>305276</v>
      </c>
      <c r="O50" s="236">
        <v>59303</v>
      </c>
      <c r="P50" s="236">
        <v>97072</v>
      </c>
      <c r="Q50" s="236">
        <v>495621</v>
      </c>
      <c r="R50" s="236">
        <v>516584</v>
      </c>
      <c r="S50" s="236">
        <f t="shared" si="22"/>
        <v>2612259</v>
      </c>
      <c r="T50" s="236">
        <v>750000</v>
      </c>
      <c r="U50" s="236">
        <v>8419621</v>
      </c>
      <c r="V50" s="236">
        <f t="shared" si="26"/>
        <v>9169621</v>
      </c>
      <c r="W50" s="236"/>
      <c r="X50" s="236"/>
      <c r="Y50" s="236"/>
      <c r="Z50" s="236"/>
      <c r="AA50" s="236"/>
      <c r="AB50" s="236">
        <f t="shared" si="27"/>
        <v>9169621</v>
      </c>
      <c r="AC50" s="236">
        <v>0</v>
      </c>
      <c r="AD50" s="236">
        <v>0</v>
      </c>
      <c r="AE50" s="236"/>
      <c r="AF50" s="217"/>
      <c r="AG50" s="236">
        <v>7000000</v>
      </c>
      <c r="AH50" s="236">
        <v>750000</v>
      </c>
      <c r="AI50" s="236">
        <v>7300000</v>
      </c>
      <c r="AJ50" s="236">
        <v>750000</v>
      </c>
      <c r="AK50" s="236">
        <v>7000000</v>
      </c>
      <c r="AL50" s="236">
        <f t="shared" si="24"/>
        <v>22800000</v>
      </c>
      <c r="AM50" s="236">
        <v>15500000</v>
      </c>
      <c r="AN50" s="238">
        <f t="shared" si="25"/>
        <v>50081880</v>
      </c>
      <c r="AO50" s="217"/>
      <c r="AP50" s="488" t="s">
        <v>601</v>
      </c>
      <c r="AQ50" s="443"/>
      <c r="AR50" s="243"/>
      <c r="AS50" s="443" t="s">
        <v>316</v>
      </c>
      <c r="AT50" s="247">
        <v>39600</v>
      </c>
    </row>
    <row r="51" spans="1:46" s="5" customFormat="1" ht="22.5" customHeight="1">
      <c r="A51" s="2">
        <v>46</v>
      </c>
      <c r="B51" s="3"/>
      <c r="C51" s="3" t="s">
        <v>47</v>
      </c>
      <c r="D51" s="3">
        <v>209246</v>
      </c>
      <c r="E51" s="3"/>
      <c r="F51" s="78" t="s">
        <v>539</v>
      </c>
      <c r="G51" s="3"/>
      <c r="H51" s="3"/>
      <c r="I51" s="9"/>
      <c r="J51" s="84"/>
      <c r="K51" s="1"/>
      <c r="L51" s="1"/>
      <c r="M51" s="1"/>
      <c r="N51" s="1"/>
      <c r="O51" s="1"/>
      <c r="P51" s="1"/>
      <c r="Q51" s="1"/>
      <c r="R51" s="1"/>
      <c r="S51" s="1"/>
      <c r="T51" s="1">
        <v>0</v>
      </c>
      <c r="U51" s="1">
        <v>0</v>
      </c>
      <c r="V51" s="1">
        <f t="shared" si="26"/>
        <v>0</v>
      </c>
      <c r="W51" s="1"/>
      <c r="X51" s="1"/>
      <c r="Y51" s="1"/>
      <c r="Z51" s="1"/>
      <c r="AA51" s="1"/>
      <c r="AB51" s="1">
        <f t="shared" si="27"/>
        <v>0</v>
      </c>
      <c r="AC51" s="1"/>
      <c r="AD51" s="1"/>
      <c r="AE51" s="1"/>
      <c r="AF51" s="217"/>
      <c r="AG51" s="1">
        <v>60000</v>
      </c>
      <c r="AH51" s="1">
        <v>850000</v>
      </c>
      <c r="AI51" s="1">
        <v>0</v>
      </c>
      <c r="AJ51" s="1">
        <v>0</v>
      </c>
      <c r="AK51" s="1">
        <v>0</v>
      </c>
      <c r="AL51" s="1">
        <f t="shared" ref="AL51:AL65" si="28">SUM(AG51:AK51)</f>
        <v>910000</v>
      </c>
      <c r="AM51" s="1">
        <v>0</v>
      </c>
      <c r="AN51" s="10">
        <f t="shared" si="25"/>
        <v>910000</v>
      </c>
      <c r="AO51" s="217"/>
      <c r="AP51" s="488" t="s">
        <v>709</v>
      </c>
      <c r="AQ51" s="366"/>
      <c r="AR51" s="69"/>
      <c r="AS51" s="422"/>
      <c r="AT51" s="71"/>
    </row>
    <row r="52" spans="1:46" s="240" customFormat="1" ht="22.5" customHeight="1">
      <c r="A52" s="2">
        <v>47</v>
      </c>
      <c r="B52" s="233" t="s">
        <v>24</v>
      </c>
      <c r="C52" s="233" t="s">
        <v>250</v>
      </c>
      <c r="D52" s="233">
        <v>205063</v>
      </c>
      <c r="F52" s="253" t="s">
        <v>175</v>
      </c>
      <c r="G52" s="233">
        <v>5</v>
      </c>
      <c r="H52" s="234"/>
      <c r="I52" s="235">
        <v>0</v>
      </c>
      <c r="J52" s="236"/>
      <c r="K52" s="236">
        <v>621983</v>
      </c>
      <c r="L52" s="236">
        <v>1138204</v>
      </c>
      <c r="M52" s="236">
        <v>342534</v>
      </c>
      <c r="N52" s="236">
        <v>113098</v>
      </c>
      <c r="O52" s="236">
        <v>28928</v>
      </c>
      <c r="P52" s="236">
        <v>20294</v>
      </c>
      <c r="Q52" s="236">
        <v>65983</v>
      </c>
      <c r="R52" s="236">
        <v>47583</v>
      </c>
      <c r="S52" s="236">
        <v>2362189</v>
      </c>
      <c r="T52" s="236">
        <v>1750000</v>
      </c>
      <c r="U52" s="236">
        <v>2730668</v>
      </c>
      <c r="V52" s="236">
        <f t="shared" si="26"/>
        <v>4480668</v>
      </c>
      <c r="W52" s="236"/>
      <c r="X52" s="236"/>
      <c r="Y52" s="236"/>
      <c r="Z52" s="236"/>
      <c r="AA52" s="236"/>
      <c r="AB52" s="236">
        <f t="shared" si="27"/>
        <v>4480668</v>
      </c>
      <c r="AC52" s="236">
        <v>0</v>
      </c>
      <c r="AD52" s="236">
        <v>0</v>
      </c>
      <c r="AE52" s="236"/>
      <c r="AF52" s="217"/>
      <c r="AG52" s="236">
        <f>11605000+1895000</f>
        <v>13500000</v>
      </c>
      <c r="AH52" s="236">
        <v>690000</v>
      </c>
      <c r="AI52" s="236">
        <v>0</v>
      </c>
      <c r="AJ52" s="236">
        <v>0</v>
      </c>
      <c r="AK52" s="236">
        <v>0</v>
      </c>
      <c r="AL52" s="236">
        <f t="shared" si="28"/>
        <v>14190000</v>
      </c>
      <c r="AM52" s="236">
        <v>0</v>
      </c>
      <c r="AN52" s="238">
        <f t="shared" si="25"/>
        <v>21032857</v>
      </c>
      <c r="AO52" s="217"/>
      <c r="AP52" s="488" t="s">
        <v>602</v>
      </c>
      <c r="AQ52" s="443"/>
      <c r="AR52" s="243"/>
      <c r="AS52" s="443" t="s">
        <v>506</v>
      </c>
      <c r="AT52" s="247">
        <v>95020</v>
      </c>
    </row>
    <row r="53" spans="1:46" s="5" customFormat="1" ht="22.5" customHeight="1">
      <c r="A53" s="2">
        <v>48</v>
      </c>
      <c r="B53" s="3" t="s">
        <v>15</v>
      </c>
      <c r="C53" s="3" t="s">
        <v>144</v>
      </c>
      <c r="D53" s="3">
        <v>209247</v>
      </c>
      <c r="E53" s="3"/>
      <c r="F53" s="53" t="s">
        <v>323</v>
      </c>
      <c r="G53" s="3">
        <v>5</v>
      </c>
      <c r="H53" s="3"/>
      <c r="I53" s="9"/>
      <c r="J53" s="9"/>
      <c r="K53" s="1"/>
      <c r="L53" s="1"/>
      <c r="M53" s="1"/>
      <c r="N53" s="1"/>
      <c r="O53" s="1"/>
      <c r="P53" s="1">
        <v>0</v>
      </c>
      <c r="Q53" s="1">
        <v>0</v>
      </c>
      <c r="R53" s="1">
        <v>0</v>
      </c>
      <c r="S53" s="1">
        <f t="shared" si="22"/>
        <v>0</v>
      </c>
      <c r="T53" s="1">
        <v>0</v>
      </c>
      <c r="U53" s="1">
        <v>0</v>
      </c>
      <c r="V53" s="1">
        <f t="shared" si="26"/>
        <v>0</v>
      </c>
      <c r="W53" s="1"/>
      <c r="X53" s="1"/>
      <c r="Y53" s="1"/>
      <c r="Z53" s="1"/>
      <c r="AA53" s="1"/>
      <c r="AB53" s="1">
        <f t="shared" si="27"/>
        <v>0</v>
      </c>
      <c r="AC53" s="1">
        <v>0</v>
      </c>
      <c r="AD53" s="1">
        <v>0</v>
      </c>
      <c r="AE53" s="1"/>
      <c r="AF53" s="217"/>
      <c r="AG53" s="1">
        <v>0</v>
      </c>
      <c r="AH53" s="1">
        <v>137500</v>
      </c>
      <c r="AI53" s="1">
        <v>675000</v>
      </c>
      <c r="AJ53" s="1">
        <v>825000</v>
      </c>
      <c r="AK53" s="1">
        <v>0</v>
      </c>
      <c r="AL53" s="1">
        <f t="shared" si="28"/>
        <v>1637500</v>
      </c>
      <c r="AM53" s="1">
        <v>0</v>
      </c>
      <c r="AN53" s="10">
        <f t="shared" si="25"/>
        <v>1637500</v>
      </c>
      <c r="AO53" s="217"/>
      <c r="AP53" s="490" t="s">
        <v>603</v>
      </c>
      <c r="AQ53" s="314"/>
      <c r="AR53" s="71"/>
      <c r="AS53" s="366"/>
      <c r="AT53" s="71"/>
    </row>
    <row r="54" spans="1:46" s="240" customFormat="1" ht="22.5" customHeight="1">
      <c r="A54" s="273">
        <v>49</v>
      </c>
      <c r="B54" s="233"/>
      <c r="C54" s="233" t="s">
        <v>47</v>
      </c>
      <c r="D54" s="233">
        <v>209247</v>
      </c>
      <c r="E54" s="233"/>
      <c r="F54" s="259" t="s">
        <v>706</v>
      </c>
      <c r="G54" s="233"/>
      <c r="H54" s="233"/>
      <c r="I54" s="235"/>
      <c r="J54" s="235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>
        <v>0</v>
      </c>
      <c r="W54" s="236"/>
      <c r="X54" s="236"/>
      <c r="Y54" s="236"/>
      <c r="Z54" s="236"/>
      <c r="AA54" s="236"/>
      <c r="AB54" s="236">
        <v>0</v>
      </c>
      <c r="AC54" s="236">
        <v>0</v>
      </c>
      <c r="AD54" s="236">
        <v>0</v>
      </c>
      <c r="AE54" s="236"/>
      <c r="AF54" s="217"/>
      <c r="AG54" s="236">
        <v>500000</v>
      </c>
      <c r="AH54" s="236">
        <v>0</v>
      </c>
      <c r="AI54" s="236">
        <v>0</v>
      </c>
      <c r="AJ54" s="236">
        <v>0</v>
      </c>
      <c r="AK54" s="236">
        <v>0</v>
      </c>
      <c r="AL54" s="236">
        <f t="shared" si="28"/>
        <v>500000</v>
      </c>
      <c r="AM54" s="236">
        <v>0</v>
      </c>
      <c r="AN54" s="238">
        <f t="shared" si="25"/>
        <v>500000</v>
      </c>
      <c r="AO54" s="217"/>
      <c r="AP54" s="497" t="s">
        <v>604</v>
      </c>
      <c r="AQ54" s="478"/>
      <c r="AR54" s="247"/>
      <c r="AS54" s="443"/>
      <c r="AT54" s="247"/>
    </row>
    <row r="55" spans="1:46" s="5" customFormat="1" ht="22.5" customHeight="1">
      <c r="A55" s="2">
        <v>50</v>
      </c>
      <c r="B55" s="3"/>
      <c r="C55" s="3" t="s">
        <v>704</v>
      </c>
      <c r="D55" s="3" t="s">
        <v>477</v>
      </c>
      <c r="E55" s="3"/>
      <c r="F55" s="53" t="s">
        <v>527</v>
      </c>
      <c r="G55" s="3"/>
      <c r="H55" s="3"/>
      <c r="I55" s="9"/>
      <c r="J55" s="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v>0</v>
      </c>
      <c r="W55" s="1"/>
      <c r="X55" s="1"/>
      <c r="Y55" s="1"/>
      <c r="Z55" s="1"/>
      <c r="AA55" s="1"/>
      <c r="AB55" s="1">
        <v>0</v>
      </c>
      <c r="AC55" s="1">
        <v>0</v>
      </c>
      <c r="AD55" s="1">
        <v>0</v>
      </c>
      <c r="AE55" s="1"/>
      <c r="AF55" s="217"/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3270000</v>
      </c>
      <c r="AN55" s="10">
        <f t="shared" si="25"/>
        <v>3270000</v>
      </c>
      <c r="AO55" s="217"/>
      <c r="AP55" s="497" t="s">
        <v>596</v>
      </c>
      <c r="AQ55" s="314"/>
      <c r="AR55" s="71"/>
      <c r="AS55" s="366"/>
      <c r="AT55" s="71"/>
    </row>
    <row r="56" spans="1:46" s="240" customFormat="1" ht="22.5" customHeight="1">
      <c r="A56" s="2">
        <v>51</v>
      </c>
      <c r="B56" s="233"/>
      <c r="C56" s="233" t="s">
        <v>47</v>
      </c>
      <c r="D56" s="233" t="s">
        <v>477</v>
      </c>
      <c r="E56" s="233"/>
      <c r="F56" s="259" t="s">
        <v>528</v>
      </c>
      <c r="G56" s="233"/>
      <c r="H56" s="233"/>
      <c r="I56" s="235"/>
      <c r="J56" s="235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>
        <v>0</v>
      </c>
      <c r="W56" s="236"/>
      <c r="X56" s="236"/>
      <c r="Y56" s="236"/>
      <c r="Z56" s="236"/>
      <c r="AA56" s="236"/>
      <c r="AB56" s="236">
        <v>0</v>
      </c>
      <c r="AC56" s="236">
        <v>0</v>
      </c>
      <c r="AD56" s="236">
        <v>0</v>
      </c>
      <c r="AE56" s="236"/>
      <c r="AF56" s="217"/>
      <c r="AG56" s="236">
        <v>0</v>
      </c>
      <c r="AH56" s="236">
        <v>0</v>
      </c>
      <c r="AI56" s="236">
        <v>0</v>
      </c>
      <c r="AJ56" s="236">
        <v>0</v>
      </c>
      <c r="AK56" s="236">
        <v>0</v>
      </c>
      <c r="AL56" s="236">
        <v>0</v>
      </c>
      <c r="AM56" s="236">
        <v>3385000</v>
      </c>
      <c r="AN56" s="238">
        <f t="shared" si="25"/>
        <v>3385000</v>
      </c>
      <c r="AO56" s="217"/>
      <c r="AP56" s="497" t="s">
        <v>596</v>
      </c>
      <c r="AQ56" s="478"/>
      <c r="AR56" s="247"/>
      <c r="AS56" s="443"/>
      <c r="AT56" s="247"/>
    </row>
    <row r="57" spans="1:46" s="5" customFormat="1" ht="22.5" customHeight="1">
      <c r="A57" s="2">
        <v>52</v>
      </c>
      <c r="B57" s="3" t="s">
        <v>26</v>
      </c>
      <c r="C57" s="3" t="s">
        <v>214</v>
      </c>
      <c r="D57" s="3">
        <v>205068</v>
      </c>
      <c r="E57" s="3"/>
      <c r="F57" s="53" t="s">
        <v>176</v>
      </c>
      <c r="G57" s="3">
        <v>5</v>
      </c>
      <c r="H57" s="3"/>
      <c r="I57" s="9">
        <v>0</v>
      </c>
      <c r="J57" s="9"/>
      <c r="K57" s="1">
        <v>0</v>
      </c>
      <c r="L57" s="1">
        <v>538832</v>
      </c>
      <c r="M57" s="1">
        <v>151</v>
      </c>
      <c r="N57" s="1">
        <v>0</v>
      </c>
      <c r="O57" s="1">
        <v>0</v>
      </c>
      <c r="P57" s="1">
        <v>11810</v>
      </c>
      <c r="Q57" s="1">
        <v>0</v>
      </c>
      <c r="R57" s="1">
        <v>0</v>
      </c>
      <c r="S57" s="1">
        <f t="shared" si="22"/>
        <v>550793</v>
      </c>
      <c r="T57" s="1">
        <v>0</v>
      </c>
      <c r="U57" s="1">
        <v>0</v>
      </c>
      <c r="V57" s="1">
        <f t="shared" si="26"/>
        <v>0</v>
      </c>
      <c r="W57" s="1"/>
      <c r="X57" s="1"/>
      <c r="Y57" s="1"/>
      <c r="Z57" s="1"/>
      <c r="AA57" s="1"/>
      <c r="AB57" s="1">
        <f t="shared" si="27"/>
        <v>0</v>
      </c>
      <c r="AC57" s="1">
        <v>0</v>
      </c>
      <c r="AD57" s="1">
        <v>0</v>
      </c>
      <c r="AE57" s="1"/>
      <c r="AF57" s="217"/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f t="shared" si="28"/>
        <v>0</v>
      </c>
      <c r="AM57" s="1">
        <v>3519000</v>
      </c>
      <c r="AN57" s="10">
        <f t="shared" si="25"/>
        <v>4069793</v>
      </c>
      <c r="AO57" s="217"/>
      <c r="AP57" s="490" t="s">
        <v>710</v>
      </c>
      <c r="AQ57" s="420"/>
      <c r="AR57" s="388"/>
      <c r="AS57" s="422"/>
      <c r="AT57" s="71"/>
    </row>
    <row r="58" spans="1:46" s="240" customFormat="1" ht="22.5" customHeight="1">
      <c r="A58" s="273">
        <v>53</v>
      </c>
      <c r="B58" s="233"/>
      <c r="C58" s="233" t="s">
        <v>530</v>
      </c>
      <c r="D58" s="233">
        <v>200612</v>
      </c>
      <c r="F58" s="253" t="s">
        <v>529</v>
      </c>
      <c r="G58" s="233"/>
      <c r="H58" s="234"/>
      <c r="I58" s="235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>
        <v>0</v>
      </c>
      <c r="AD58" s="236">
        <v>0</v>
      </c>
      <c r="AE58" s="236"/>
      <c r="AF58" s="217"/>
      <c r="AG58" s="236">
        <v>0</v>
      </c>
      <c r="AH58" s="236">
        <v>0</v>
      </c>
      <c r="AI58" s="236">
        <v>2700000</v>
      </c>
      <c r="AJ58" s="236">
        <v>5000000</v>
      </c>
      <c r="AK58" s="236">
        <v>5000000</v>
      </c>
      <c r="AL58" s="236">
        <f t="shared" si="28"/>
        <v>12700000</v>
      </c>
      <c r="AM58" s="236">
        <v>7060000</v>
      </c>
      <c r="AN58" s="238">
        <f t="shared" si="25"/>
        <v>19760000</v>
      </c>
      <c r="AO58" s="217"/>
      <c r="AP58" s="490" t="s">
        <v>596</v>
      </c>
      <c r="AQ58" s="443"/>
      <c r="AR58" s="243"/>
      <c r="AS58" s="443"/>
      <c r="AT58" s="247"/>
    </row>
    <row r="59" spans="1:46" s="5" customFormat="1" ht="22.5" customHeight="1">
      <c r="A59" s="2">
        <v>54</v>
      </c>
      <c r="B59" s="3" t="s">
        <v>22</v>
      </c>
      <c r="C59" s="3" t="s">
        <v>480</v>
      </c>
      <c r="D59" s="3">
        <v>204100</v>
      </c>
      <c r="E59" s="3"/>
      <c r="F59" s="53" t="s">
        <v>261</v>
      </c>
      <c r="G59" s="3">
        <v>4</v>
      </c>
      <c r="H59" s="3"/>
      <c r="I59" s="9"/>
      <c r="J59" s="9"/>
      <c r="K59" s="1">
        <v>0</v>
      </c>
      <c r="L59" s="1">
        <v>0</v>
      </c>
      <c r="M59" s="1">
        <v>0</v>
      </c>
      <c r="N59" s="1">
        <v>1350</v>
      </c>
      <c r="O59" s="1">
        <v>235718.25</v>
      </c>
      <c r="P59" s="1">
        <v>100358.15</v>
      </c>
      <c r="Q59" s="1">
        <v>92114.36</v>
      </c>
      <c r="R59" s="1">
        <v>18283.5</v>
      </c>
      <c r="S59" s="1">
        <f t="shared" si="22"/>
        <v>447824.26</v>
      </c>
      <c r="T59" s="1">
        <v>4195000</v>
      </c>
      <c r="U59" s="1">
        <v>277177</v>
      </c>
      <c r="V59" s="1">
        <f t="shared" si="26"/>
        <v>4472177</v>
      </c>
      <c r="W59" s="1"/>
      <c r="X59" s="1"/>
      <c r="Y59" s="1"/>
      <c r="Z59" s="1"/>
      <c r="AA59" s="1"/>
      <c r="AB59" s="1">
        <f t="shared" si="27"/>
        <v>4472177</v>
      </c>
      <c r="AC59" s="1">
        <v>0</v>
      </c>
      <c r="AD59" s="1">
        <v>0</v>
      </c>
      <c r="AE59" s="1"/>
      <c r="AF59" s="217"/>
      <c r="AG59" s="1">
        <v>70000</v>
      </c>
      <c r="AH59" s="1">
        <v>0</v>
      </c>
      <c r="AI59" s="1">
        <v>0</v>
      </c>
      <c r="AJ59" s="1">
        <v>0</v>
      </c>
      <c r="AK59" s="1">
        <v>0</v>
      </c>
      <c r="AL59" s="1">
        <f t="shared" si="28"/>
        <v>70000</v>
      </c>
      <c r="AM59" s="1">
        <v>0</v>
      </c>
      <c r="AN59" s="10">
        <f t="shared" si="25"/>
        <v>4990001.26</v>
      </c>
      <c r="AO59" s="217"/>
      <c r="AP59" s="490" t="s">
        <v>605</v>
      </c>
      <c r="AQ59" s="366"/>
      <c r="AR59" s="69"/>
      <c r="AS59" s="366" t="s">
        <v>316</v>
      </c>
      <c r="AT59" s="71">
        <v>14524</v>
      </c>
    </row>
    <row r="60" spans="1:46" s="240" customFormat="1" ht="22.5" customHeight="1">
      <c r="A60" s="2">
        <v>55</v>
      </c>
      <c r="B60" s="233" t="s">
        <v>17</v>
      </c>
      <c r="C60" s="233" t="s">
        <v>214</v>
      </c>
      <c r="D60" s="233"/>
      <c r="E60" s="233"/>
      <c r="F60" s="259" t="s">
        <v>177</v>
      </c>
      <c r="G60" s="233">
        <v>5</v>
      </c>
      <c r="H60" s="233"/>
      <c r="I60" s="235">
        <v>0</v>
      </c>
      <c r="J60" s="235"/>
      <c r="K60" s="236">
        <v>0</v>
      </c>
      <c r="L60" s="236">
        <v>0</v>
      </c>
      <c r="M60" s="236">
        <v>0</v>
      </c>
      <c r="N60" s="236">
        <v>0</v>
      </c>
      <c r="O60" s="236">
        <v>0</v>
      </c>
      <c r="P60" s="236">
        <v>0</v>
      </c>
      <c r="Q60" s="236">
        <v>0</v>
      </c>
      <c r="R60" s="236">
        <v>0</v>
      </c>
      <c r="S60" s="236">
        <f t="shared" si="22"/>
        <v>0</v>
      </c>
      <c r="T60" s="236">
        <v>0</v>
      </c>
      <c r="U60" s="236">
        <v>0</v>
      </c>
      <c r="V60" s="236">
        <f t="shared" si="26"/>
        <v>0</v>
      </c>
      <c r="W60" s="236"/>
      <c r="X60" s="236"/>
      <c r="Y60" s="236"/>
      <c r="Z60" s="236"/>
      <c r="AA60" s="236"/>
      <c r="AB60" s="236">
        <f t="shared" si="27"/>
        <v>0</v>
      </c>
      <c r="AC60" s="236">
        <v>0</v>
      </c>
      <c r="AD60" s="236">
        <v>0</v>
      </c>
      <c r="AE60" s="236"/>
      <c r="AF60" s="217"/>
      <c r="AG60" s="236">
        <v>0</v>
      </c>
      <c r="AH60" s="236">
        <v>0</v>
      </c>
      <c r="AI60" s="236">
        <v>1550000</v>
      </c>
      <c r="AJ60" s="236">
        <v>0</v>
      </c>
      <c r="AK60" s="236">
        <v>0</v>
      </c>
      <c r="AL60" s="236">
        <f t="shared" si="28"/>
        <v>1550000</v>
      </c>
      <c r="AM60" s="236">
        <v>13269000</v>
      </c>
      <c r="AN60" s="238">
        <f t="shared" si="25"/>
        <v>14819000</v>
      </c>
      <c r="AO60" s="217"/>
      <c r="AP60" s="500" t="s">
        <v>711</v>
      </c>
      <c r="AQ60" s="441"/>
      <c r="AR60" s="446"/>
      <c r="AS60" s="447"/>
      <c r="AT60" s="247"/>
    </row>
    <row r="61" spans="1:46" s="5" customFormat="1" ht="22.5" customHeight="1">
      <c r="A61" s="2">
        <v>56</v>
      </c>
      <c r="B61" s="3" t="s">
        <v>17</v>
      </c>
      <c r="C61" s="3" t="s">
        <v>214</v>
      </c>
      <c r="D61" s="87">
        <v>205056</v>
      </c>
      <c r="F61" s="78" t="s">
        <v>128</v>
      </c>
      <c r="G61" s="3">
        <v>5</v>
      </c>
      <c r="H61" s="4"/>
      <c r="I61" s="9">
        <v>0</v>
      </c>
      <c r="J61" s="1">
        <v>368814</v>
      </c>
      <c r="K61" s="1">
        <v>2660268</v>
      </c>
      <c r="L61" s="1">
        <v>2282520</v>
      </c>
      <c r="M61" s="1">
        <v>1829137</v>
      </c>
      <c r="N61" s="1">
        <v>643708</v>
      </c>
      <c r="O61" s="1">
        <v>620568</v>
      </c>
      <c r="P61" s="1">
        <v>1269</v>
      </c>
      <c r="Q61" s="1">
        <v>7432</v>
      </c>
      <c r="R61" s="1">
        <v>920</v>
      </c>
      <c r="S61" s="1">
        <v>8414636</v>
      </c>
      <c r="T61" s="1">
        <v>0</v>
      </c>
      <c r="U61" s="1">
        <v>3143703</v>
      </c>
      <c r="V61" s="1">
        <f t="shared" si="26"/>
        <v>3143703</v>
      </c>
      <c r="W61" s="1"/>
      <c r="X61" s="1"/>
      <c r="Y61" s="1"/>
      <c r="Z61" s="1"/>
      <c r="AA61" s="1"/>
      <c r="AB61" s="1">
        <f t="shared" si="27"/>
        <v>3143703</v>
      </c>
      <c r="AC61" s="1">
        <v>0</v>
      </c>
      <c r="AD61" s="1">
        <v>0</v>
      </c>
      <c r="AE61" s="1"/>
      <c r="AF61" s="217"/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f t="shared" si="28"/>
        <v>0</v>
      </c>
      <c r="AM61" s="1">
        <v>12450000</v>
      </c>
      <c r="AN61" s="10">
        <f t="shared" si="25"/>
        <v>24008339</v>
      </c>
      <c r="AO61" s="217"/>
      <c r="AP61" s="490" t="s">
        <v>606</v>
      </c>
      <c r="AQ61" s="350"/>
      <c r="AR61" s="69"/>
      <c r="AS61" s="350"/>
      <c r="AT61" s="71"/>
    </row>
    <row r="62" spans="1:46" s="240" customFormat="1" ht="22.5" customHeight="1">
      <c r="A62" s="273">
        <v>57</v>
      </c>
      <c r="B62" s="233" t="s">
        <v>17</v>
      </c>
      <c r="C62" s="233" t="s">
        <v>214</v>
      </c>
      <c r="D62" s="233">
        <v>204072</v>
      </c>
      <c r="E62" s="233"/>
      <c r="F62" s="259" t="s">
        <v>129</v>
      </c>
      <c r="G62" s="233">
        <v>5</v>
      </c>
      <c r="H62" s="233" t="s">
        <v>203</v>
      </c>
      <c r="I62" s="235">
        <v>78974</v>
      </c>
      <c r="J62" s="235">
        <v>1301297</v>
      </c>
      <c r="K62" s="236">
        <v>3377302</v>
      </c>
      <c r="L62" s="236">
        <v>2110669</v>
      </c>
      <c r="M62" s="236">
        <v>1516558</v>
      </c>
      <c r="N62" s="236">
        <v>240660</v>
      </c>
      <c r="O62" s="236">
        <v>115320</v>
      </c>
      <c r="P62" s="236">
        <v>352093</v>
      </c>
      <c r="Q62" s="236">
        <v>65158</v>
      </c>
      <c r="R62" s="236">
        <v>42840</v>
      </c>
      <c r="S62" s="236">
        <f t="shared" si="22"/>
        <v>9200871</v>
      </c>
      <c r="T62" s="236">
        <v>0</v>
      </c>
      <c r="U62" s="236">
        <v>604811</v>
      </c>
      <c r="V62" s="236">
        <f t="shared" si="26"/>
        <v>604811</v>
      </c>
      <c r="W62" s="236"/>
      <c r="X62" s="236"/>
      <c r="Y62" s="236"/>
      <c r="Z62" s="236"/>
      <c r="AA62" s="236"/>
      <c r="AB62" s="236">
        <f t="shared" si="27"/>
        <v>604811</v>
      </c>
      <c r="AC62" s="236">
        <v>0</v>
      </c>
      <c r="AD62" s="236">
        <v>0</v>
      </c>
      <c r="AE62" s="236"/>
      <c r="AF62" s="217"/>
      <c r="AG62" s="236">
        <v>0</v>
      </c>
      <c r="AH62" s="236">
        <v>0</v>
      </c>
      <c r="AI62" s="236">
        <v>0</v>
      </c>
      <c r="AJ62" s="236">
        <v>0</v>
      </c>
      <c r="AK62" s="236">
        <v>0</v>
      </c>
      <c r="AL62" s="236">
        <f t="shared" si="28"/>
        <v>0</v>
      </c>
      <c r="AM62" s="236">
        <v>9325000</v>
      </c>
      <c r="AN62" s="238">
        <f t="shared" si="25"/>
        <v>19130682</v>
      </c>
      <c r="AO62" s="217"/>
      <c r="AP62" s="500" t="s">
        <v>712</v>
      </c>
      <c r="AQ62" s="443"/>
      <c r="AR62" s="243"/>
      <c r="AS62" s="447"/>
      <c r="AT62" s="247"/>
    </row>
    <row r="63" spans="1:46" s="5" customFormat="1" ht="22.5" customHeight="1">
      <c r="A63" s="2">
        <v>58</v>
      </c>
      <c r="B63" s="3"/>
      <c r="C63" s="3" t="s">
        <v>705</v>
      </c>
      <c r="D63" s="3">
        <v>205081</v>
      </c>
      <c r="E63" s="3"/>
      <c r="F63" s="4" t="s">
        <v>481</v>
      </c>
      <c r="G63" s="3"/>
      <c r="H63" s="3"/>
      <c r="I63" s="9"/>
      <c r="J63" s="9"/>
      <c r="K63" s="1"/>
      <c r="L63" s="1"/>
      <c r="M63" s="1"/>
      <c r="N63" s="1"/>
      <c r="O63" s="1"/>
      <c r="P63" s="1"/>
      <c r="Q63" s="1"/>
      <c r="R63" s="1">
        <v>0</v>
      </c>
      <c r="S63" s="1">
        <f t="shared" si="22"/>
        <v>0</v>
      </c>
      <c r="T63" s="1">
        <v>0</v>
      </c>
      <c r="U63" s="1">
        <v>132614</v>
      </c>
      <c r="V63" s="1">
        <f t="shared" si="26"/>
        <v>132614</v>
      </c>
      <c r="W63" s="1"/>
      <c r="X63" s="1"/>
      <c r="Y63" s="1"/>
      <c r="Z63" s="1"/>
      <c r="AA63" s="1"/>
      <c r="AB63" s="1">
        <v>169636</v>
      </c>
      <c r="AC63" s="1">
        <v>0</v>
      </c>
      <c r="AD63" s="1">
        <v>0</v>
      </c>
      <c r="AE63" s="1"/>
      <c r="AF63" s="217"/>
      <c r="AG63" s="1">
        <v>80364</v>
      </c>
      <c r="AH63" s="1">
        <v>1700000</v>
      </c>
      <c r="AI63" s="1">
        <v>0</v>
      </c>
      <c r="AJ63" s="1">
        <v>0</v>
      </c>
      <c r="AK63" s="1">
        <v>0</v>
      </c>
      <c r="AL63" s="1">
        <f t="shared" si="28"/>
        <v>1780364</v>
      </c>
      <c r="AM63" s="1">
        <v>0</v>
      </c>
      <c r="AN63" s="10">
        <f t="shared" si="25"/>
        <v>1950000</v>
      </c>
      <c r="AO63" s="217"/>
      <c r="AP63" s="490" t="s">
        <v>713</v>
      </c>
      <c r="AQ63" s="366"/>
      <c r="AR63" s="69"/>
      <c r="AS63" s="422"/>
      <c r="AT63" s="71"/>
    </row>
    <row r="64" spans="1:46" s="240" customFormat="1" ht="22.5" customHeight="1">
      <c r="A64" s="2">
        <v>59</v>
      </c>
      <c r="B64" s="233" t="s">
        <v>12</v>
      </c>
      <c r="C64" s="233" t="s">
        <v>47</v>
      </c>
      <c r="D64" s="233">
        <v>206759</v>
      </c>
      <c r="F64" s="253" t="s">
        <v>283</v>
      </c>
      <c r="G64" s="233">
        <v>3</v>
      </c>
      <c r="H64" s="234"/>
      <c r="I64" s="235"/>
      <c r="J64" s="236"/>
      <c r="K64" s="236"/>
      <c r="L64" s="236"/>
      <c r="M64" s="236"/>
      <c r="N64" s="236">
        <v>0</v>
      </c>
      <c r="O64" s="236">
        <v>0</v>
      </c>
      <c r="P64" s="236">
        <v>623277</v>
      </c>
      <c r="Q64" s="236">
        <v>800312.82</v>
      </c>
      <c r="R64" s="236">
        <v>644528</v>
      </c>
      <c r="S64" s="236">
        <f t="shared" si="22"/>
        <v>2068117.8199999998</v>
      </c>
      <c r="T64" s="236">
        <v>750000</v>
      </c>
      <c r="U64" s="236">
        <v>205925</v>
      </c>
      <c r="V64" s="236">
        <f t="shared" si="26"/>
        <v>955925</v>
      </c>
      <c r="W64" s="236"/>
      <c r="X64" s="236"/>
      <c r="Y64" s="236"/>
      <c r="Z64" s="236"/>
      <c r="AA64" s="236"/>
      <c r="AB64" s="236">
        <f t="shared" si="27"/>
        <v>955925</v>
      </c>
      <c r="AC64" s="236">
        <v>0</v>
      </c>
      <c r="AD64" s="236">
        <v>0</v>
      </c>
      <c r="AE64" s="236"/>
      <c r="AF64" s="217"/>
      <c r="AG64" s="236">
        <v>750000</v>
      </c>
      <c r="AH64" s="236">
        <v>750000</v>
      </c>
      <c r="AI64" s="236">
        <v>750000</v>
      </c>
      <c r="AJ64" s="236">
        <v>750000</v>
      </c>
      <c r="AK64" s="236">
        <v>750000</v>
      </c>
      <c r="AL64" s="236">
        <f t="shared" si="28"/>
        <v>3750000</v>
      </c>
      <c r="AM64" s="236">
        <v>0</v>
      </c>
      <c r="AN64" s="238">
        <f t="shared" si="25"/>
        <v>6774042.8200000003</v>
      </c>
      <c r="AO64" s="217"/>
      <c r="AP64" s="500" t="s">
        <v>607</v>
      </c>
      <c r="AQ64" s="443"/>
      <c r="AR64" s="243"/>
      <c r="AS64" s="443" t="s">
        <v>316</v>
      </c>
      <c r="AT64" s="247">
        <v>9500</v>
      </c>
    </row>
    <row r="65" spans="1:51" s="5" customFormat="1" ht="22.5" customHeight="1">
      <c r="A65" s="273">
        <v>60</v>
      </c>
      <c r="B65" s="3"/>
      <c r="C65" s="3" t="s">
        <v>47</v>
      </c>
      <c r="D65" s="3">
        <v>200614</v>
      </c>
      <c r="E65" s="3"/>
      <c r="F65" s="53" t="s">
        <v>531</v>
      </c>
      <c r="G65" s="3"/>
      <c r="H65" s="3"/>
      <c r="I65" s="9"/>
      <c r="J65" s="9"/>
      <c r="K65" s="1"/>
      <c r="L65" s="1"/>
      <c r="M65" s="1"/>
      <c r="N65" s="1"/>
      <c r="O65" s="1"/>
      <c r="P65" s="1"/>
      <c r="Q65" s="1"/>
      <c r="R65" s="1"/>
      <c r="S65" s="1"/>
      <c r="T65" s="1">
        <v>0</v>
      </c>
      <c r="U65" s="1">
        <v>0</v>
      </c>
      <c r="V65" s="1">
        <v>0</v>
      </c>
      <c r="W65" s="1"/>
      <c r="X65" s="1"/>
      <c r="Y65" s="1"/>
      <c r="Z65" s="1"/>
      <c r="AA65" s="1"/>
      <c r="AB65" s="1">
        <f t="shared" si="27"/>
        <v>0</v>
      </c>
      <c r="AC65" s="1">
        <v>0</v>
      </c>
      <c r="AD65" s="1">
        <v>0</v>
      </c>
      <c r="AE65" s="1"/>
      <c r="AF65" s="217"/>
      <c r="AG65" s="1">
        <v>0</v>
      </c>
      <c r="AH65" s="1">
        <v>0</v>
      </c>
      <c r="AI65" s="1">
        <v>200000</v>
      </c>
      <c r="AJ65" s="1">
        <v>200000</v>
      </c>
      <c r="AK65" s="1">
        <v>550000</v>
      </c>
      <c r="AL65" s="1">
        <f t="shared" si="28"/>
        <v>950000</v>
      </c>
      <c r="AM65" s="1">
        <v>0</v>
      </c>
      <c r="AN65" s="10">
        <f t="shared" si="25"/>
        <v>950000</v>
      </c>
      <c r="AO65" s="217"/>
      <c r="AP65" s="490" t="s">
        <v>590</v>
      </c>
      <c r="AQ65" s="366"/>
      <c r="AR65" s="71"/>
      <c r="AS65" s="422"/>
      <c r="AT65" s="71"/>
      <c r="AY65" s="195"/>
    </row>
    <row r="66" spans="1:51" s="240" customFormat="1" ht="22.5" customHeight="1">
      <c r="A66" s="2">
        <v>61</v>
      </c>
      <c r="B66" s="233" t="s">
        <v>9</v>
      </c>
      <c r="C66" s="233" t="s">
        <v>218</v>
      </c>
      <c r="D66" s="233">
        <v>204053</v>
      </c>
      <c r="E66" s="233"/>
      <c r="F66" s="259" t="s">
        <v>87</v>
      </c>
      <c r="G66" s="233" t="s">
        <v>43</v>
      </c>
      <c r="H66" s="233" t="s">
        <v>205</v>
      </c>
      <c r="I66" s="235">
        <v>1990373</v>
      </c>
      <c r="J66" s="235">
        <v>79909</v>
      </c>
      <c r="K66" s="236">
        <v>208499</v>
      </c>
      <c r="L66" s="236">
        <v>3482379</v>
      </c>
      <c r="M66" s="236">
        <v>608014</v>
      </c>
      <c r="N66" s="236">
        <v>50814</v>
      </c>
      <c r="O66" s="236">
        <v>361087</v>
      </c>
      <c r="P66" s="236">
        <v>149075</v>
      </c>
      <c r="Q66" s="236">
        <v>6488</v>
      </c>
      <c r="R66" s="236">
        <v>0</v>
      </c>
      <c r="S66" s="236">
        <f t="shared" si="22"/>
        <v>6936638</v>
      </c>
      <c r="T66" s="236">
        <v>0</v>
      </c>
      <c r="U66" s="236">
        <v>5690477</v>
      </c>
      <c r="V66" s="236">
        <f t="shared" si="26"/>
        <v>5690477</v>
      </c>
      <c r="W66" s="236"/>
      <c r="X66" s="236"/>
      <c r="Y66" s="236"/>
      <c r="Z66" s="236"/>
      <c r="AA66" s="236"/>
      <c r="AB66" s="236">
        <f t="shared" si="27"/>
        <v>5690477</v>
      </c>
      <c r="AC66" s="236">
        <v>0</v>
      </c>
      <c r="AD66" s="236">
        <v>0</v>
      </c>
      <c r="AE66" s="236"/>
      <c r="AF66" s="217"/>
      <c r="AG66" s="236">
        <v>0</v>
      </c>
      <c r="AH66" s="236">
        <v>0</v>
      </c>
      <c r="AI66" s="236">
        <v>3000000</v>
      </c>
      <c r="AJ66" s="236">
        <v>0</v>
      </c>
      <c r="AK66" s="236">
        <v>3000000</v>
      </c>
      <c r="AL66" s="236">
        <f t="shared" ref="AL66:AL68" si="29">SUM(AG66:AK66)</f>
        <v>6000000</v>
      </c>
      <c r="AM66" s="236">
        <v>37250000</v>
      </c>
      <c r="AN66" s="238">
        <f t="shared" si="25"/>
        <v>55877115</v>
      </c>
      <c r="AO66" s="217"/>
      <c r="AP66" s="500" t="s">
        <v>608</v>
      </c>
      <c r="AQ66" s="443"/>
      <c r="AR66" s="247"/>
      <c r="AS66" s="447"/>
      <c r="AT66" s="247"/>
      <c r="AY66" s="261"/>
    </row>
    <row r="67" spans="1:51" s="5" customFormat="1" ht="22.5" customHeight="1">
      <c r="A67" s="2">
        <v>62</v>
      </c>
      <c r="B67" s="3" t="s">
        <v>219</v>
      </c>
      <c r="C67" s="3" t="s">
        <v>50</v>
      </c>
      <c r="D67" s="3">
        <v>205818</v>
      </c>
      <c r="E67" s="3"/>
      <c r="F67" s="53" t="s">
        <v>325</v>
      </c>
      <c r="G67" s="3">
        <v>3</v>
      </c>
      <c r="H67" s="3"/>
      <c r="I67" s="9"/>
      <c r="J67" s="9"/>
      <c r="K67" s="1"/>
      <c r="L67" s="1"/>
      <c r="M67" s="1"/>
      <c r="N67" s="1"/>
      <c r="O67" s="1"/>
      <c r="P67" s="1">
        <v>0</v>
      </c>
      <c r="Q67" s="1">
        <v>0</v>
      </c>
      <c r="R67" s="1">
        <v>0</v>
      </c>
      <c r="S67" s="1">
        <f t="shared" si="22"/>
        <v>0</v>
      </c>
      <c r="T67" s="1">
        <v>0</v>
      </c>
      <c r="U67" s="1">
        <v>150000</v>
      </c>
      <c r="V67" s="1">
        <f t="shared" si="26"/>
        <v>150000</v>
      </c>
      <c r="W67" s="1"/>
      <c r="X67" s="1"/>
      <c r="Y67" s="1"/>
      <c r="Z67" s="1"/>
      <c r="AA67" s="1"/>
      <c r="AB67" s="1">
        <f t="shared" si="27"/>
        <v>150000</v>
      </c>
      <c r="AC67" s="1">
        <v>0</v>
      </c>
      <c r="AD67" s="1">
        <v>0</v>
      </c>
      <c r="AE67" s="1"/>
      <c r="AF67" s="217"/>
      <c r="AG67" s="1">
        <v>150000</v>
      </c>
      <c r="AH67" s="1">
        <v>150000</v>
      </c>
      <c r="AI67" s="1">
        <v>150000</v>
      </c>
      <c r="AJ67" s="1">
        <v>150000</v>
      </c>
      <c r="AK67" s="1">
        <v>150000</v>
      </c>
      <c r="AL67" s="1">
        <f t="shared" si="29"/>
        <v>750000</v>
      </c>
      <c r="AM67" s="1">
        <v>0</v>
      </c>
      <c r="AN67" s="10">
        <f t="shared" si="25"/>
        <v>900000</v>
      </c>
      <c r="AO67" s="217"/>
      <c r="AP67" s="490" t="s">
        <v>609</v>
      </c>
      <c r="AQ67" s="314"/>
      <c r="AR67" s="71"/>
      <c r="AS67" s="366"/>
      <c r="AT67" s="71"/>
      <c r="AY67" s="195"/>
    </row>
    <row r="68" spans="1:51" s="240" customFormat="1" ht="22.5" customHeight="1">
      <c r="A68" s="2">
        <v>63</v>
      </c>
      <c r="B68" s="233" t="s">
        <v>219</v>
      </c>
      <c r="C68" s="233" t="s">
        <v>50</v>
      </c>
      <c r="D68" s="233"/>
      <c r="E68" s="233"/>
      <c r="F68" s="259" t="s">
        <v>326</v>
      </c>
      <c r="G68" s="233" t="s">
        <v>46</v>
      </c>
      <c r="H68" s="233"/>
      <c r="I68" s="235"/>
      <c r="J68" s="235"/>
      <c r="K68" s="236">
        <v>0</v>
      </c>
      <c r="L68" s="236">
        <v>0</v>
      </c>
      <c r="M68" s="236">
        <v>0</v>
      </c>
      <c r="N68" s="236">
        <v>0</v>
      </c>
      <c r="O68" s="236">
        <v>0</v>
      </c>
      <c r="P68" s="236">
        <v>0</v>
      </c>
      <c r="Q68" s="236">
        <v>0</v>
      </c>
      <c r="R68" s="236">
        <v>0</v>
      </c>
      <c r="S68" s="236">
        <f>SUM(I68:R68)</f>
        <v>0</v>
      </c>
      <c r="T68" s="236">
        <v>0</v>
      </c>
      <c r="U68" s="236">
        <v>0</v>
      </c>
      <c r="V68" s="236">
        <f t="shared" si="26"/>
        <v>0</v>
      </c>
      <c r="W68" s="236"/>
      <c r="X68" s="236"/>
      <c r="Y68" s="236"/>
      <c r="Z68" s="236"/>
      <c r="AA68" s="236"/>
      <c r="AB68" s="236">
        <f t="shared" si="27"/>
        <v>0</v>
      </c>
      <c r="AC68" s="236">
        <v>0</v>
      </c>
      <c r="AD68" s="236">
        <v>0</v>
      </c>
      <c r="AE68" s="236"/>
      <c r="AF68" s="217"/>
      <c r="AG68" s="236">
        <v>0</v>
      </c>
      <c r="AH68" s="236">
        <v>2250000</v>
      </c>
      <c r="AI68" s="236">
        <v>2250000</v>
      </c>
      <c r="AJ68" s="236">
        <v>0</v>
      </c>
      <c r="AK68" s="236">
        <v>0</v>
      </c>
      <c r="AL68" s="236">
        <f t="shared" si="29"/>
        <v>4500000</v>
      </c>
      <c r="AM68" s="236">
        <v>0</v>
      </c>
      <c r="AN68" s="238">
        <f t="shared" si="25"/>
        <v>4500000</v>
      </c>
      <c r="AO68" s="217"/>
      <c r="AP68" s="499" t="s">
        <v>591</v>
      </c>
      <c r="AQ68" s="443"/>
      <c r="AR68" s="243"/>
      <c r="AS68" s="437"/>
      <c r="AT68" s="247"/>
      <c r="AY68" s="262"/>
    </row>
    <row r="69" spans="1:51" ht="22.5" customHeight="1">
      <c r="A69" s="273">
        <v>64</v>
      </c>
      <c r="B69" s="3"/>
      <c r="C69" s="284"/>
      <c r="D69" s="7"/>
      <c r="E69" s="7"/>
      <c r="F69" s="282" t="s">
        <v>293</v>
      </c>
      <c r="G69" s="61"/>
      <c r="H69" s="61"/>
      <c r="I69" s="63">
        <f t="shared" ref="I69:AD69" si="30">SUM(I38:I68)</f>
        <v>14839083</v>
      </c>
      <c r="J69" s="63">
        <f t="shared" si="30"/>
        <v>5077305</v>
      </c>
      <c r="K69" s="63">
        <f t="shared" si="30"/>
        <v>11054730</v>
      </c>
      <c r="L69" s="63">
        <f t="shared" si="30"/>
        <v>13864706</v>
      </c>
      <c r="M69" s="63">
        <f t="shared" si="30"/>
        <v>8652405</v>
      </c>
      <c r="N69" s="63">
        <f t="shared" si="30"/>
        <v>3515063</v>
      </c>
      <c r="O69" s="63">
        <f t="shared" si="30"/>
        <v>2362067.25</v>
      </c>
      <c r="P69" s="63">
        <f t="shared" si="30"/>
        <v>2576277.15</v>
      </c>
      <c r="Q69" s="63">
        <f t="shared" si="30"/>
        <v>2259840.1800000002</v>
      </c>
      <c r="R69" s="63">
        <f t="shared" si="30"/>
        <v>2575620.5</v>
      </c>
      <c r="S69" s="63">
        <f t="shared" si="30"/>
        <v>63680391.079999998</v>
      </c>
      <c r="T69" s="63">
        <f t="shared" si="30"/>
        <v>25190000</v>
      </c>
      <c r="U69" s="63">
        <f t="shared" si="30"/>
        <v>27093130</v>
      </c>
      <c r="V69" s="63">
        <f t="shared" si="30"/>
        <v>52283130</v>
      </c>
      <c r="W69" s="63">
        <f t="shared" si="30"/>
        <v>0</v>
      </c>
      <c r="X69" s="63">
        <f t="shared" si="30"/>
        <v>0</v>
      </c>
      <c r="Y69" s="63">
        <f t="shared" si="30"/>
        <v>0</v>
      </c>
      <c r="Z69" s="63">
        <f t="shared" si="30"/>
        <v>0</v>
      </c>
      <c r="AA69" s="63">
        <f t="shared" si="30"/>
        <v>0</v>
      </c>
      <c r="AB69" s="89">
        <f t="shared" si="30"/>
        <v>52320152</v>
      </c>
      <c r="AC69" s="63">
        <f t="shared" si="30"/>
        <v>0</v>
      </c>
      <c r="AD69" s="63">
        <f t="shared" si="30"/>
        <v>0</v>
      </c>
      <c r="AE69" s="63"/>
      <c r="AF69" s="250"/>
      <c r="AG69" s="89">
        <f t="shared" ref="AG69:AN69" si="31">SUM(AG38:AG68)</f>
        <v>33299364</v>
      </c>
      <c r="AH69" s="89">
        <f t="shared" si="31"/>
        <v>18256746</v>
      </c>
      <c r="AI69" s="89">
        <f t="shared" si="31"/>
        <v>35784754</v>
      </c>
      <c r="AJ69" s="89">
        <f t="shared" si="31"/>
        <v>23458000</v>
      </c>
      <c r="AK69" s="89">
        <f t="shared" si="31"/>
        <v>26331868</v>
      </c>
      <c r="AL69" s="89">
        <f t="shared" si="31"/>
        <v>137130732</v>
      </c>
      <c r="AM69" s="89">
        <f t="shared" si="31"/>
        <v>320021000</v>
      </c>
      <c r="AN69" s="89">
        <f t="shared" si="31"/>
        <v>573152275.07999992</v>
      </c>
      <c r="AO69" s="250"/>
      <c r="AP69" s="498"/>
      <c r="AQ69" s="420"/>
      <c r="AR69" s="71"/>
      <c r="AS69" s="420"/>
      <c r="AT69" s="71"/>
      <c r="AY69" s="197"/>
    </row>
    <row r="70" spans="1:51" ht="9.75" customHeight="1">
      <c r="A70" s="2">
        <v>65</v>
      </c>
      <c r="B70" s="222"/>
      <c r="C70" s="69"/>
      <c r="D70" s="3"/>
      <c r="E70" s="3"/>
      <c r="F70" s="78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7"/>
      <c r="AG70" s="12"/>
      <c r="AH70" s="12"/>
      <c r="AI70" s="12"/>
      <c r="AJ70" s="12"/>
      <c r="AK70" s="12"/>
      <c r="AL70" s="12"/>
      <c r="AM70" s="12"/>
      <c r="AN70" s="1"/>
      <c r="AO70" s="217"/>
      <c r="AP70" s="498"/>
      <c r="AQ70" s="420"/>
      <c r="AR70" s="71"/>
      <c r="AS70" s="420"/>
      <c r="AT70" s="71"/>
      <c r="AY70" s="197"/>
    </row>
    <row r="71" spans="1:51" ht="22.5" customHeight="1">
      <c r="A71" s="2">
        <v>66</v>
      </c>
      <c r="B71" s="222"/>
      <c r="C71" s="3"/>
      <c r="D71" s="76"/>
      <c r="E71" s="77"/>
      <c r="F71" s="274" t="s">
        <v>49</v>
      </c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7"/>
      <c r="AG71" s="1"/>
      <c r="AH71" s="1"/>
      <c r="AI71" s="1"/>
      <c r="AJ71" s="1"/>
      <c r="AK71" s="1"/>
      <c r="AL71" s="1"/>
      <c r="AM71" s="1"/>
      <c r="AN71" s="1"/>
      <c r="AO71" s="217"/>
      <c r="AP71" s="498"/>
      <c r="AQ71" s="366"/>
      <c r="AR71" s="69"/>
      <c r="AS71" s="366"/>
      <c r="AT71" s="71"/>
      <c r="AY71" s="197"/>
    </row>
    <row r="72" spans="1:51" s="240" customFormat="1" ht="22.5" customHeight="1">
      <c r="A72" s="2">
        <v>67</v>
      </c>
      <c r="B72" s="233" t="s">
        <v>23</v>
      </c>
      <c r="C72" s="233" t="s">
        <v>50</v>
      </c>
      <c r="D72" s="233">
        <v>207614</v>
      </c>
      <c r="E72" s="233"/>
      <c r="F72" s="259" t="s">
        <v>331</v>
      </c>
      <c r="G72" s="233">
        <v>3</v>
      </c>
      <c r="H72" s="233"/>
      <c r="I72" s="235"/>
      <c r="J72" s="235"/>
      <c r="K72" s="236"/>
      <c r="L72" s="236"/>
      <c r="M72" s="236"/>
      <c r="N72" s="236"/>
      <c r="O72" s="236"/>
      <c r="P72" s="236">
        <v>0</v>
      </c>
      <c r="Q72" s="236">
        <v>0</v>
      </c>
      <c r="R72" s="236">
        <v>3497</v>
      </c>
      <c r="S72" s="236">
        <f t="shared" ref="S72:S105" si="32">SUM(I72:R72)</f>
        <v>3497</v>
      </c>
      <c r="T72" s="236">
        <v>0</v>
      </c>
      <c r="U72" s="236">
        <v>196320</v>
      </c>
      <c r="V72" s="236">
        <f t="shared" ref="V72:V135" si="33">T72+U72</f>
        <v>196320</v>
      </c>
      <c r="W72" s="236"/>
      <c r="X72" s="236"/>
      <c r="Y72" s="236"/>
      <c r="Z72" s="236"/>
      <c r="AA72" s="236"/>
      <c r="AB72" s="236">
        <f>SUM(V72:AA72)</f>
        <v>196320</v>
      </c>
      <c r="AC72" s="236">
        <v>0</v>
      </c>
      <c r="AD72" s="236">
        <v>0</v>
      </c>
      <c r="AE72" s="236"/>
      <c r="AF72" s="217"/>
      <c r="AG72" s="236">
        <v>0</v>
      </c>
      <c r="AH72" s="236">
        <v>0</v>
      </c>
      <c r="AI72" s="236">
        <v>3750000</v>
      </c>
      <c r="AJ72" s="236">
        <v>0</v>
      </c>
      <c r="AK72" s="236">
        <v>0</v>
      </c>
      <c r="AL72" s="236">
        <f t="shared" ref="AL72:AL87" si="34">SUM(AG72:AK72)</f>
        <v>3750000</v>
      </c>
      <c r="AM72" s="236">
        <v>0</v>
      </c>
      <c r="AN72" s="238">
        <f t="shared" ref="AN72:AN135" si="35">+S72+AB72+AL72+AM72</f>
        <v>3949817</v>
      </c>
      <c r="AO72" s="217"/>
      <c r="AP72" s="500" t="s">
        <v>610</v>
      </c>
      <c r="AQ72" s="478"/>
      <c r="AR72" s="247"/>
      <c r="AS72" s="443"/>
      <c r="AT72" s="247"/>
      <c r="AY72" s="262"/>
    </row>
    <row r="73" spans="1:51" s="5" customFormat="1" ht="22.5" customHeight="1">
      <c r="A73" s="273">
        <v>68</v>
      </c>
      <c r="B73" s="3" t="s">
        <v>22</v>
      </c>
      <c r="C73" s="3" t="s">
        <v>50</v>
      </c>
      <c r="D73" s="3"/>
      <c r="E73" s="3"/>
      <c r="F73" s="4" t="s">
        <v>380</v>
      </c>
      <c r="G73" s="3">
        <v>5</v>
      </c>
      <c r="H73" s="3"/>
      <c r="I73" s="9"/>
      <c r="J73" s="9"/>
      <c r="K73" s="1"/>
      <c r="L73" s="1"/>
      <c r="M73" s="1"/>
      <c r="N73" s="1"/>
      <c r="O73" s="1"/>
      <c r="P73" s="1"/>
      <c r="Q73" s="1">
        <v>0</v>
      </c>
      <c r="R73" s="1">
        <v>0</v>
      </c>
      <c r="S73" s="1">
        <f t="shared" si="32"/>
        <v>0</v>
      </c>
      <c r="T73" s="1">
        <v>0</v>
      </c>
      <c r="U73" s="1">
        <v>0</v>
      </c>
      <c r="V73" s="1">
        <f t="shared" si="33"/>
        <v>0</v>
      </c>
      <c r="W73" s="1"/>
      <c r="X73" s="1"/>
      <c r="Y73" s="1"/>
      <c r="Z73" s="1"/>
      <c r="AA73" s="1"/>
      <c r="AB73" s="1">
        <f t="shared" ref="AB73:AB83" si="36">SUM(V73:AA73)</f>
        <v>0</v>
      </c>
      <c r="AC73" s="1">
        <v>0</v>
      </c>
      <c r="AD73" s="1">
        <v>0</v>
      </c>
      <c r="AE73" s="1"/>
      <c r="AF73" s="217"/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f t="shared" si="34"/>
        <v>0</v>
      </c>
      <c r="AM73" s="1">
        <v>3450000</v>
      </c>
      <c r="AN73" s="10">
        <f t="shared" si="35"/>
        <v>3450000</v>
      </c>
      <c r="AO73" s="217"/>
      <c r="AP73" s="490" t="s">
        <v>611</v>
      </c>
      <c r="AQ73" s="131"/>
      <c r="AR73" s="71"/>
      <c r="AS73" s="410"/>
      <c r="AT73" s="71"/>
      <c r="AY73" s="195"/>
    </row>
    <row r="74" spans="1:51" s="240" customFormat="1" ht="22.5" customHeight="1">
      <c r="A74" s="2">
        <v>69</v>
      </c>
      <c r="B74" s="233" t="s">
        <v>23</v>
      </c>
      <c r="C74" s="233" t="s">
        <v>50</v>
      </c>
      <c r="D74" s="233">
        <v>207334</v>
      </c>
      <c r="E74" s="233"/>
      <c r="F74" s="234" t="s">
        <v>381</v>
      </c>
      <c r="G74" s="233">
        <v>5</v>
      </c>
      <c r="H74" s="233"/>
      <c r="I74" s="235"/>
      <c r="J74" s="235"/>
      <c r="K74" s="236"/>
      <c r="L74" s="236"/>
      <c r="M74" s="236"/>
      <c r="N74" s="236"/>
      <c r="O74" s="236"/>
      <c r="P74" s="236"/>
      <c r="Q74" s="236">
        <v>0</v>
      </c>
      <c r="R74" s="236">
        <v>0</v>
      </c>
      <c r="S74" s="236">
        <f t="shared" si="32"/>
        <v>0</v>
      </c>
      <c r="T74" s="236">
        <v>425000</v>
      </c>
      <c r="U74" s="236">
        <v>-425000</v>
      </c>
      <c r="V74" s="236">
        <f t="shared" si="33"/>
        <v>0</v>
      </c>
      <c r="W74" s="236"/>
      <c r="X74" s="236"/>
      <c r="Y74" s="236"/>
      <c r="Z74" s="236"/>
      <c r="AA74" s="236"/>
      <c r="AB74" s="236">
        <f t="shared" si="36"/>
        <v>0</v>
      </c>
      <c r="AC74" s="236">
        <v>0</v>
      </c>
      <c r="AD74" s="236">
        <v>0</v>
      </c>
      <c r="AE74" s="236"/>
      <c r="AF74" s="217"/>
      <c r="AG74" s="236">
        <v>450000</v>
      </c>
      <c r="AH74" s="236">
        <v>250000</v>
      </c>
      <c r="AI74" s="236">
        <v>4950000</v>
      </c>
      <c r="AJ74" s="236">
        <v>0</v>
      </c>
      <c r="AK74" s="236">
        <v>0</v>
      </c>
      <c r="AL74" s="236">
        <f>SUM(AG74:AK74)</f>
        <v>5650000</v>
      </c>
      <c r="AM74" s="236">
        <v>0</v>
      </c>
      <c r="AN74" s="238">
        <f t="shared" si="35"/>
        <v>5650000</v>
      </c>
      <c r="AO74" s="217"/>
      <c r="AP74" s="499" t="s">
        <v>612</v>
      </c>
      <c r="AQ74" s="467"/>
      <c r="AR74" s="247"/>
      <c r="AS74" s="438"/>
      <c r="AT74" s="247"/>
      <c r="AY74" s="262"/>
    </row>
    <row r="75" spans="1:51" s="5" customFormat="1" ht="22.5" customHeight="1">
      <c r="A75" s="2">
        <v>70</v>
      </c>
      <c r="B75" s="3" t="s">
        <v>17</v>
      </c>
      <c r="C75" s="3" t="s">
        <v>50</v>
      </c>
      <c r="D75" s="3"/>
      <c r="E75" s="3"/>
      <c r="F75" s="4" t="s">
        <v>382</v>
      </c>
      <c r="G75" s="3">
        <v>5</v>
      </c>
      <c r="H75" s="3"/>
      <c r="I75" s="9"/>
      <c r="J75" s="9"/>
      <c r="K75" s="1"/>
      <c r="L75" s="1"/>
      <c r="M75" s="1"/>
      <c r="N75" s="1"/>
      <c r="O75" s="1"/>
      <c r="P75" s="1"/>
      <c r="Q75" s="1">
        <v>0</v>
      </c>
      <c r="R75" s="1">
        <v>0</v>
      </c>
      <c r="S75" s="1">
        <f t="shared" si="32"/>
        <v>0</v>
      </c>
      <c r="T75" s="1">
        <v>0</v>
      </c>
      <c r="U75" s="1">
        <v>0</v>
      </c>
      <c r="V75" s="1">
        <f t="shared" si="33"/>
        <v>0</v>
      </c>
      <c r="W75" s="1"/>
      <c r="X75" s="1"/>
      <c r="Y75" s="1"/>
      <c r="Z75" s="1"/>
      <c r="AA75" s="1"/>
      <c r="AB75" s="1">
        <f t="shared" si="36"/>
        <v>0</v>
      </c>
      <c r="AC75" s="1">
        <v>0</v>
      </c>
      <c r="AD75" s="1">
        <v>0</v>
      </c>
      <c r="AE75" s="1"/>
      <c r="AF75" s="217"/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f t="shared" si="34"/>
        <v>0</v>
      </c>
      <c r="AM75" s="1">
        <v>8400000</v>
      </c>
      <c r="AN75" s="10">
        <f t="shared" si="35"/>
        <v>8400000</v>
      </c>
      <c r="AO75" s="217"/>
      <c r="AP75" s="501" t="s">
        <v>613</v>
      </c>
      <c r="AQ75" s="131"/>
      <c r="AR75" s="71"/>
      <c r="AS75" s="410"/>
      <c r="AT75" s="71"/>
      <c r="AY75" s="195"/>
    </row>
    <row r="76" spans="1:51" s="240" customFormat="1" ht="22.5" customHeight="1">
      <c r="A76" s="2">
        <v>71</v>
      </c>
      <c r="B76" s="233"/>
      <c r="C76" s="233" t="s">
        <v>50</v>
      </c>
      <c r="D76" s="233" t="s">
        <v>31</v>
      </c>
      <c r="E76" s="233"/>
      <c r="F76" s="234" t="s">
        <v>498</v>
      </c>
      <c r="G76" s="233"/>
      <c r="H76" s="233"/>
      <c r="I76" s="235"/>
      <c r="J76" s="235"/>
      <c r="K76" s="236"/>
      <c r="L76" s="236"/>
      <c r="M76" s="236"/>
      <c r="N76" s="236"/>
      <c r="O76" s="236"/>
      <c r="P76" s="236"/>
      <c r="Q76" s="236"/>
      <c r="R76" s="236">
        <v>0</v>
      </c>
      <c r="S76" s="236">
        <f t="shared" si="32"/>
        <v>0</v>
      </c>
      <c r="T76" s="236">
        <v>0</v>
      </c>
      <c r="U76" s="236">
        <v>0</v>
      </c>
      <c r="V76" s="236">
        <f t="shared" si="33"/>
        <v>0</v>
      </c>
      <c r="W76" s="236"/>
      <c r="X76" s="236"/>
      <c r="Y76" s="236"/>
      <c r="Z76" s="236"/>
      <c r="AA76" s="236"/>
      <c r="AB76" s="236">
        <f t="shared" si="36"/>
        <v>0</v>
      </c>
      <c r="AC76" s="236">
        <v>0</v>
      </c>
      <c r="AD76" s="236">
        <v>0</v>
      </c>
      <c r="AE76" s="236"/>
      <c r="AF76" s="217"/>
      <c r="AG76" s="236">
        <v>0</v>
      </c>
      <c r="AH76" s="236">
        <v>0</v>
      </c>
      <c r="AI76" s="236">
        <v>0</v>
      </c>
      <c r="AJ76" s="236">
        <v>0</v>
      </c>
      <c r="AK76" s="236">
        <v>0</v>
      </c>
      <c r="AL76" s="236">
        <f>SUM(AG76:AK76)</f>
        <v>0</v>
      </c>
      <c r="AM76" s="236">
        <v>21970000</v>
      </c>
      <c r="AN76" s="238">
        <f t="shared" si="35"/>
        <v>21970000</v>
      </c>
      <c r="AO76" s="217"/>
      <c r="AP76" s="500" t="s">
        <v>614</v>
      </c>
      <c r="AQ76" s="443"/>
      <c r="AR76" s="243"/>
      <c r="AS76" s="437"/>
      <c r="AT76" s="247"/>
      <c r="AY76" s="262"/>
    </row>
    <row r="77" spans="1:51" s="5" customFormat="1" ht="22.5" customHeight="1">
      <c r="A77" s="273">
        <v>72</v>
      </c>
      <c r="B77" s="3"/>
      <c r="C77" s="3" t="s">
        <v>50</v>
      </c>
      <c r="D77" s="3">
        <v>207622</v>
      </c>
      <c r="E77" s="3"/>
      <c r="F77" s="4" t="s">
        <v>514</v>
      </c>
      <c r="G77" s="3"/>
      <c r="H77" s="3"/>
      <c r="I77" s="9"/>
      <c r="J77" s="9"/>
      <c r="K77" s="1"/>
      <c r="L77" s="1"/>
      <c r="M77" s="1"/>
      <c r="N77" s="1"/>
      <c r="O77" s="1"/>
      <c r="P77" s="1"/>
      <c r="Q77" s="1"/>
      <c r="R77" s="1">
        <v>0</v>
      </c>
      <c r="S77" s="1">
        <f>SUM(I77:R77)</f>
        <v>0</v>
      </c>
      <c r="T77" s="556">
        <v>1170240</v>
      </c>
      <c r="U77" s="556">
        <v>0</v>
      </c>
      <c r="V77" s="556">
        <f>T77+U77</f>
        <v>1170240</v>
      </c>
      <c r="W77" s="1"/>
      <c r="X77" s="1"/>
      <c r="Y77" s="1"/>
      <c r="Z77" s="1"/>
      <c r="AA77" s="1"/>
      <c r="AB77" s="1">
        <f>SUM(V77:AA77)</f>
        <v>1170240</v>
      </c>
      <c r="AC77" s="1">
        <v>0</v>
      </c>
      <c r="AD77" s="1">
        <v>0</v>
      </c>
      <c r="AE77" s="1"/>
      <c r="AF77" s="217"/>
      <c r="AG77" s="1">
        <v>1250000</v>
      </c>
      <c r="AH77" s="1">
        <v>0</v>
      </c>
      <c r="AI77" s="1">
        <v>0</v>
      </c>
      <c r="AJ77" s="1">
        <v>0</v>
      </c>
      <c r="AK77" s="1">
        <v>0</v>
      </c>
      <c r="AL77" s="1">
        <f>SUM(AG77:AK77)</f>
        <v>1250000</v>
      </c>
      <c r="AM77" s="1">
        <v>0</v>
      </c>
      <c r="AN77" s="10">
        <f t="shared" si="35"/>
        <v>2420240</v>
      </c>
      <c r="AO77" s="217"/>
      <c r="AP77" s="501" t="s">
        <v>615</v>
      </c>
      <c r="AQ77" s="366"/>
      <c r="AR77" s="69"/>
      <c r="AS77" s="350"/>
      <c r="AT77" s="71"/>
      <c r="AY77" s="195"/>
    </row>
    <row r="78" spans="1:51" s="240" customFormat="1" ht="22.5" customHeight="1">
      <c r="A78" s="2">
        <v>73</v>
      </c>
      <c r="B78" s="233" t="s">
        <v>12</v>
      </c>
      <c r="C78" s="233" t="s">
        <v>50</v>
      </c>
      <c r="D78" s="233">
        <v>207448</v>
      </c>
      <c r="E78" s="233"/>
      <c r="F78" s="259" t="s">
        <v>333</v>
      </c>
      <c r="G78" s="233">
        <v>1</v>
      </c>
      <c r="H78" s="233"/>
      <c r="I78" s="235"/>
      <c r="J78" s="235"/>
      <c r="K78" s="236"/>
      <c r="L78" s="236"/>
      <c r="M78" s="236"/>
      <c r="N78" s="236"/>
      <c r="O78" s="236"/>
      <c r="P78" s="236">
        <v>0</v>
      </c>
      <c r="Q78" s="236">
        <v>88510</v>
      </c>
      <c r="R78" s="236">
        <v>172788</v>
      </c>
      <c r="S78" s="236">
        <f t="shared" si="32"/>
        <v>261298</v>
      </c>
      <c r="T78" s="236">
        <v>100000</v>
      </c>
      <c r="U78" s="236">
        <v>88702</v>
      </c>
      <c r="V78" s="236">
        <f t="shared" si="33"/>
        <v>188702</v>
      </c>
      <c r="W78" s="236"/>
      <c r="X78" s="236"/>
      <c r="Y78" s="236"/>
      <c r="Z78" s="236"/>
      <c r="AA78" s="236"/>
      <c r="AB78" s="236">
        <f t="shared" si="36"/>
        <v>188702</v>
      </c>
      <c r="AC78" s="236">
        <v>0</v>
      </c>
      <c r="AD78" s="236">
        <v>0</v>
      </c>
      <c r="AE78" s="236"/>
      <c r="AF78" s="217"/>
      <c r="AG78" s="236">
        <v>100000</v>
      </c>
      <c r="AH78" s="236">
        <v>50000</v>
      </c>
      <c r="AI78" s="236">
        <v>50000</v>
      </c>
      <c r="AJ78" s="236">
        <v>25000</v>
      </c>
      <c r="AK78" s="236">
        <v>25000</v>
      </c>
      <c r="AL78" s="236">
        <f t="shared" si="34"/>
        <v>250000</v>
      </c>
      <c r="AM78" s="236">
        <v>100000</v>
      </c>
      <c r="AN78" s="238">
        <f t="shared" si="35"/>
        <v>800000</v>
      </c>
      <c r="AO78" s="217"/>
      <c r="AP78" s="500" t="s">
        <v>616</v>
      </c>
      <c r="AQ78" s="478"/>
      <c r="AR78" s="247"/>
      <c r="AS78" s="443"/>
      <c r="AT78" s="247"/>
    </row>
    <row r="79" spans="1:51" s="5" customFormat="1" ht="22.5" customHeight="1">
      <c r="A79" s="2">
        <v>74</v>
      </c>
      <c r="B79" s="3"/>
      <c r="C79" s="3" t="s">
        <v>50</v>
      </c>
      <c r="D79" s="3">
        <v>207307</v>
      </c>
      <c r="E79" s="3"/>
      <c r="F79" s="53" t="s">
        <v>681</v>
      </c>
      <c r="G79" s="3"/>
      <c r="H79" s="3"/>
      <c r="I79" s="9"/>
      <c r="J79" s="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7"/>
      <c r="AG79" s="1"/>
      <c r="AH79" s="1"/>
      <c r="AI79" s="1"/>
      <c r="AJ79" s="1"/>
      <c r="AK79" s="1"/>
      <c r="AL79" s="1">
        <f t="shared" si="34"/>
        <v>0</v>
      </c>
      <c r="AM79" s="1">
        <v>2250000</v>
      </c>
      <c r="AN79" s="10"/>
      <c r="AO79" s="217"/>
      <c r="AP79" s="503" t="s">
        <v>617</v>
      </c>
      <c r="AQ79" s="314"/>
      <c r="AR79" s="71"/>
      <c r="AS79" s="366"/>
      <c r="AT79" s="71"/>
    </row>
    <row r="80" spans="1:51" s="240" customFormat="1" ht="22.5" customHeight="1">
      <c r="A80" s="273">
        <v>75</v>
      </c>
      <c r="B80" s="233" t="s">
        <v>11</v>
      </c>
      <c r="C80" s="233" t="s">
        <v>50</v>
      </c>
      <c r="D80" s="233">
        <v>200617</v>
      </c>
      <c r="E80" s="233"/>
      <c r="F80" s="234" t="s">
        <v>725</v>
      </c>
      <c r="G80" s="233">
        <v>5</v>
      </c>
      <c r="H80" s="233" t="s">
        <v>206</v>
      </c>
      <c r="I80" s="235">
        <v>0</v>
      </c>
      <c r="J80" s="235"/>
      <c r="K80" s="236">
        <v>0</v>
      </c>
      <c r="L80" s="236">
        <v>0</v>
      </c>
      <c r="M80" s="236">
        <v>0</v>
      </c>
      <c r="N80" s="236">
        <v>0</v>
      </c>
      <c r="O80" s="236">
        <v>0</v>
      </c>
      <c r="P80" s="236">
        <v>0</v>
      </c>
      <c r="Q80" s="236">
        <v>0</v>
      </c>
      <c r="R80" s="236">
        <v>0</v>
      </c>
      <c r="S80" s="236">
        <f t="shared" si="32"/>
        <v>0</v>
      </c>
      <c r="T80" s="236">
        <v>0</v>
      </c>
      <c r="U80" s="236">
        <v>0</v>
      </c>
      <c r="V80" s="236">
        <f t="shared" si="33"/>
        <v>0</v>
      </c>
      <c r="W80" s="236"/>
      <c r="X80" s="236"/>
      <c r="Y80" s="236"/>
      <c r="Z80" s="236"/>
      <c r="AA80" s="236"/>
      <c r="AB80" s="236">
        <f t="shared" si="36"/>
        <v>0</v>
      </c>
      <c r="AC80" s="236">
        <v>0</v>
      </c>
      <c r="AD80" s="236">
        <v>0</v>
      </c>
      <c r="AE80" s="236"/>
      <c r="AF80" s="217"/>
      <c r="AG80" s="236">
        <v>0</v>
      </c>
      <c r="AH80" s="236">
        <v>0</v>
      </c>
      <c r="AI80" s="236">
        <v>400000</v>
      </c>
      <c r="AJ80" s="236">
        <v>0</v>
      </c>
      <c r="AK80" s="236">
        <v>6000000</v>
      </c>
      <c r="AL80" s="236">
        <f>SUM(AG80:AK80)</f>
        <v>6400000</v>
      </c>
      <c r="AM80" s="236">
        <v>0</v>
      </c>
      <c r="AN80" s="238">
        <f t="shared" si="35"/>
        <v>6400000</v>
      </c>
      <c r="AO80" s="217"/>
      <c r="AP80" s="500" t="s">
        <v>618</v>
      </c>
      <c r="AQ80" s="443"/>
      <c r="AR80" s="247"/>
      <c r="AS80" s="443"/>
      <c r="AT80" s="247"/>
    </row>
    <row r="81" spans="1:46" s="5" customFormat="1" ht="22.5" customHeight="1">
      <c r="A81" s="2">
        <v>76</v>
      </c>
      <c r="B81" s="3" t="s">
        <v>181</v>
      </c>
      <c r="C81" s="3" t="s">
        <v>50</v>
      </c>
      <c r="D81" s="3">
        <v>207606</v>
      </c>
      <c r="E81" s="3"/>
      <c r="F81" s="56" t="s">
        <v>297</v>
      </c>
      <c r="G81" s="3">
        <v>3</v>
      </c>
      <c r="H81" s="2"/>
      <c r="I81" s="9"/>
      <c r="J81" s="9"/>
      <c r="K81" s="1"/>
      <c r="L81" s="1"/>
      <c r="M81" s="1"/>
      <c r="N81" s="1"/>
      <c r="O81" s="1">
        <v>0</v>
      </c>
      <c r="P81" s="1">
        <v>0</v>
      </c>
      <c r="Q81" s="1">
        <v>0</v>
      </c>
      <c r="R81" s="1">
        <v>0</v>
      </c>
      <c r="S81" s="1">
        <f t="shared" si="32"/>
        <v>0</v>
      </c>
      <c r="T81" s="1">
        <v>0</v>
      </c>
      <c r="U81" s="1">
        <v>0</v>
      </c>
      <c r="V81" s="1">
        <f t="shared" si="33"/>
        <v>0</v>
      </c>
      <c r="W81" s="1"/>
      <c r="X81" s="1"/>
      <c r="Y81" s="1"/>
      <c r="Z81" s="1"/>
      <c r="AA81" s="51"/>
      <c r="AB81" s="1">
        <f t="shared" si="36"/>
        <v>0</v>
      </c>
      <c r="AC81" s="1">
        <v>0</v>
      </c>
      <c r="AD81" s="1">
        <v>0</v>
      </c>
      <c r="AE81" s="1"/>
      <c r="AF81" s="217"/>
      <c r="AG81" s="1">
        <v>200000</v>
      </c>
      <c r="AH81" s="1">
        <v>1075000</v>
      </c>
      <c r="AI81" s="1">
        <v>0</v>
      </c>
      <c r="AJ81" s="1">
        <v>0</v>
      </c>
      <c r="AK81" s="1">
        <v>0</v>
      </c>
      <c r="AL81" s="1">
        <f t="shared" si="34"/>
        <v>1275000</v>
      </c>
      <c r="AM81" s="1">
        <v>0</v>
      </c>
      <c r="AN81" s="10">
        <f t="shared" si="35"/>
        <v>1275000</v>
      </c>
      <c r="AO81" s="217"/>
      <c r="AP81" s="532" t="s">
        <v>619</v>
      </c>
      <c r="AQ81" s="366"/>
      <c r="AR81" s="69"/>
      <c r="AS81" s="350"/>
      <c r="AT81" s="71"/>
    </row>
    <row r="82" spans="1:46" s="240" customFormat="1" ht="22.5" customHeight="1">
      <c r="A82" s="2">
        <v>77</v>
      </c>
      <c r="B82" s="233" t="s">
        <v>12</v>
      </c>
      <c r="C82" s="233" t="s">
        <v>50</v>
      </c>
      <c r="D82" s="233">
        <v>207416</v>
      </c>
      <c r="E82" s="233"/>
      <c r="F82" s="234" t="s">
        <v>210</v>
      </c>
      <c r="G82" s="233">
        <v>3</v>
      </c>
      <c r="H82" s="233"/>
      <c r="I82" s="235">
        <v>509542</v>
      </c>
      <c r="J82" s="235">
        <v>354823</v>
      </c>
      <c r="K82" s="236">
        <v>13105</v>
      </c>
      <c r="L82" s="236">
        <v>368506</v>
      </c>
      <c r="M82" s="236">
        <v>340282</v>
      </c>
      <c r="N82" s="236">
        <v>334484</v>
      </c>
      <c r="O82" s="236">
        <v>213047</v>
      </c>
      <c r="P82" s="236">
        <v>326053</v>
      </c>
      <c r="Q82" s="236">
        <v>54111</v>
      </c>
      <c r="R82" s="236">
        <v>6230</v>
      </c>
      <c r="S82" s="236">
        <f t="shared" si="32"/>
        <v>2520183</v>
      </c>
      <c r="T82" s="236">
        <v>0</v>
      </c>
      <c r="U82" s="236">
        <v>147078</v>
      </c>
      <c r="V82" s="236">
        <f t="shared" si="33"/>
        <v>147078</v>
      </c>
      <c r="W82" s="236"/>
      <c r="X82" s="236"/>
      <c r="Y82" s="236"/>
      <c r="Z82" s="236"/>
      <c r="AA82" s="239"/>
      <c r="AB82" s="236">
        <f t="shared" si="36"/>
        <v>147078</v>
      </c>
      <c r="AC82" s="236">
        <v>0</v>
      </c>
      <c r="AD82" s="236">
        <v>0</v>
      </c>
      <c r="AE82" s="236"/>
      <c r="AF82" s="217"/>
      <c r="AG82" s="236">
        <v>100000</v>
      </c>
      <c r="AH82" s="236">
        <v>0</v>
      </c>
      <c r="AI82" s="236">
        <v>0</v>
      </c>
      <c r="AJ82" s="236">
        <v>0</v>
      </c>
      <c r="AK82" s="236">
        <v>0</v>
      </c>
      <c r="AL82" s="236">
        <f t="shared" si="34"/>
        <v>100000</v>
      </c>
      <c r="AM82" s="236">
        <v>0</v>
      </c>
      <c r="AN82" s="238">
        <f t="shared" si="35"/>
        <v>2767261</v>
      </c>
      <c r="AO82" s="217"/>
      <c r="AP82" s="472" t="s">
        <v>620</v>
      </c>
      <c r="AQ82" s="443"/>
      <c r="AR82" s="243"/>
      <c r="AS82" s="443"/>
      <c r="AT82" s="247"/>
    </row>
    <row r="83" spans="1:46" s="5" customFormat="1" ht="22.5" customHeight="1">
      <c r="A83" s="2">
        <v>78</v>
      </c>
      <c r="B83" s="3" t="s">
        <v>12</v>
      </c>
      <c r="C83" s="3" t="s">
        <v>50</v>
      </c>
      <c r="D83" s="3">
        <v>207429</v>
      </c>
      <c r="E83" s="3"/>
      <c r="F83" s="78" t="s">
        <v>108</v>
      </c>
      <c r="G83" s="3">
        <v>3</v>
      </c>
      <c r="H83" s="3"/>
      <c r="I83" s="9">
        <v>314042</v>
      </c>
      <c r="J83" s="9">
        <v>174091</v>
      </c>
      <c r="K83" s="1">
        <v>168057</v>
      </c>
      <c r="L83" s="1">
        <v>132422</v>
      </c>
      <c r="M83" s="1">
        <v>567577</v>
      </c>
      <c r="N83" s="1">
        <v>180315</v>
      </c>
      <c r="O83" s="1">
        <v>640281</v>
      </c>
      <c r="P83" s="1">
        <v>575575</v>
      </c>
      <c r="Q83" s="1">
        <v>108256</v>
      </c>
      <c r="R83" s="1">
        <v>208452</v>
      </c>
      <c r="S83" s="1">
        <f t="shared" si="32"/>
        <v>3069068</v>
      </c>
      <c r="T83" s="1">
        <v>536100</v>
      </c>
      <c r="U83" s="1">
        <f>202619</f>
        <v>202619</v>
      </c>
      <c r="V83" s="1">
        <f t="shared" si="33"/>
        <v>738719</v>
      </c>
      <c r="W83" s="1"/>
      <c r="X83" s="1"/>
      <c r="Y83" s="1"/>
      <c r="Z83" s="1"/>
      <c r="AA83" s="1"/>
      <c r="AB83" s="1">
        <f t="shared" si="36"/>
        <v>738719</v>
      </c>
      <c r="AC83" s="1">
        <v>0</v>
      </c>
      <c r="AD83" s="1">
        <v>0</v>
      </c>
      <c r="AE83" s="1"/>
      <c r="AF83" s="217"/>
      <c r="AG83" s="1">
        <v>510400</v>
      </c>
      <c r="AH83" s="1">
        <v>233800</v>
      </c>
      <c r="AI83" s="1">
        <v>120000</v>
      </c>
      <c r="AJ83" s="1">
        <v>70000</v>
      </c>
      <c r="AK83" s="1">
        <v>70000</v>
      </c>
      <c r="AL83" s="1">
        <f t="shared" si="34"/>
        <v>1004200</v>
      </c>
      <c r="AM83" s="1">
        <v>3300000</v>
      </c>
      <c r="AN83" s="10">
        <f t="shared" si="35"/>
        <v>8111987</v>
      </c>
      <c r="AO83" s="217"/>
      <c r="AP83" s="490" t="s">
        <v>621</v>
      </c>
      <c r="AQ83" s="57"/>
      <c r="AR83" s="69"/>
      <c r="AS83" s="366"/>
      <c r="AT83" s="71"/>
    </row>
    <row r="84" spans="1:46" s="240" customFormat="1" ht="22.5" customHeight="1">
      <c r="A84" s="273">
        <v>79</v>
      </c>
      <c r="B84" s="233" t="s">
        <v>12</v>
      </c>
      <c r="C84" s="233" t="s">
        <v>50</v>
      </c>
      <c r="D84" s="233">
        <v>207446</v>
      </c>
      <c r="F84" s="245" t="s">
        <v>264</v>
      </c>
      <c r="G84" s="233" t="s">
        <v>46</v>
      </c>
      <c r="H84" s="233"/>
      <c r="I84" s="236"/>
      <c r="J84" s="236"/>
      <c r="K84" s="236"/>
      <c r="L84" s="236"/>
      <c r="M84" s="236"/>
      <c r="N84" s="236">
        <v>0</v>
      </c>
      <c r="O84" s="236">
        <v>54065</v>
      </c>
      <c r="P84" s="236">
        <v>135695</v>
      </c>
      <c r="Q84" s="236">
        <v>34134</v>
      </c>
      <c r="R84" s="236">
        <v>85181</v>
      </c>
      <c r="S84" s="236">
        <f t="shared" si="32"/>
        <v>309075</v>
      </c>
      <c r="T84" s="236">
        <v>100079</v>
      </c>
      <c r="U84" s="236">
        <v>32869</v>
      </c>
      <c r="V84" s="236">
        <f t="shared" si="33"/>
        <v>132948</v>
      </c>
      <c r="W84" s="236"/>
      <c r="X84" s="236"/>
      <c r="Y84" s="236"/>
      <c r="Z84" s="236"/>
      <c r="AA84" s="236"/>
      <c r="AB84" s="236">
        <f>SUM(V84:AA84)</f>
        <v>132948</v>
      </c>
      <c r="AC84" s="236">
        <v>0</v>
      </c>
      <c r="AD84" s="236">
        <v>0</v>
      </c>
      <c r="AE84" s="236"/>
      <c r="AF84" s="217"/>
      <c r="AG84" s="236">
        <v>100000</v>
      </c>
      <c r="AH84" s="236">
        <v>100000</v>
      </c>
      <c r="AI84" s="236">
        <v>100000</v>
      </c>
      <c r="AJ84" s="236">
        <v>25000</v>
      </c>
      <c r="AK84" s="236">
        <v>25000</v>
      </c>
      <c r="AL84" s="236">
        <f t="shared" si="34"/>
        <v>350000</v>
      </c>
      <c r="AM84" s="236">
        <v>100000</v>
      </c>
      <c r="AN84" s="238">
        <f t="shared" si="35"/>
        <v>892023</v>
      </c>
      <c r="AO84" s="217"/>
      <c r="AP84" s="500" t="s">
        <v>622</v>
      </c>
      <c r="AQ84" s="443"/>
      <c r="AR84" s="243"/>
      <c r="AS84" s="443"/>
      <c r="AT84" s="247"/>
    </row>
    <row r="85" spans="1:46" s="5" customFormat="1" ht="22.5" customHeight="1">
      <c r="A85" s="2">
        <v>80</v>
      </c>
      <c r="B85" s="91" t="s">
        <v>254</v>
      </c>
      <c r="C85" s="3" t="s">
        <v>50</v>
      </c>
      <c r="D85" s="91">
        <v>207326</v>
      </c>
      <c r="E85" s="91"/>
      <c r="F85" s="4" t="s">
        <v>239</v>
      </c>
      <c r="G85" s="3">
        <v>3</v>
      </c>
      <c r="H85" s="3"/>
      <c r="I85" s="9"/>
      <c r="J85" s="1"/>
      <c r="K85" s="1"/>
      <c r="L85" s="1"/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19595</v>
      </c>
      <c r="S85" s="1">
        <f t="shared" si="32"/>
        <v>19595</v>
      </c>
      <c r="T85" s="1">
        <v>150000</v>
      </c>
      <c r="U85" s="1">
        <v>1011394</v>
      </c>
      <c r="V85" s="1">
        <f t="shared" si="33"/>
        <v>1161394</v>
      </c>
      <c r="W85" s="1"/>
      <c r="X85" s="1"/>
      <c r="Y85" s="1"/>
      <c r="Z85" s="1"/>
      <c r="AA85" s="1"/>
      <c r="AB85" s="1">
        <f>V85+W85+X85+Z85+AA85+Y85</f>
        <v>1161394</v>
      </c>
      <c r="AC85" s="1">
        <v>0</v>
      </c>
      <c r="AD85" s="1">
        <v>0</v>
      </c>
      <c r="AE85" s="1"/>
      <c r="AF85" s="217"/>
      <c r="AG85" s="1">
        <v>1450000</v>
      </c>
      <c r="AH85" s="1">
        <v>150000</v>
      </c>
      <c r="AI85" s="1">
        <v>1450000</v>
      </c>
      <c r="AJ85" s="1">
        <v>150000</v>
      </c>
      <c r="AK85" s="1">
        <v>1450000</v>
      </c>
      <c r="AL85" s="1">
        <f t="shared" si="34"/>
        <v>4650000</v>
      </c>
      <c r="AM85" s="1">
        <v>1725000</v>
      </c>
      <c r="AN85" s="10">
        <f t="shared" si="35"/>
        <v>7555989</v>
      </c>
      <c r="AO85" s="217"/>
      <c r="AP85" s="501" t="s">
        <v>623</v>
      </c>
      <c r="AQ85" s="131"/>
      <c r="AR85" s="71"/>
      <c r="AS85" s="338"/>
      <c r="AT85" s="71"/>
    </row>
    <row r="86" spans="1:46" s="240" customFormat="1" ht="22.5" customHeight="1">
      <c r="A86" s="2">
        <v>81</v>
      </c>
      <c r="B86" s="233" t="s">
        <v>12</v>
      </c>
      <c r="C86" s="233" t="s">
        <v>50</v>
      </c>
      <c r="D86" s="233">
        <v>207447</v>
      </c>
      <c r="E86" s="233"/>
      <c r="F86" s="263" t="s">
        <v>298</v>
      </c>
      <c r="G86" s="233">
        <v>2</v>
      </c>
      <c r="H86" s="232"/>
      <c r="I86" s="235"/>
      <c r="J86" s="235"/>
      <c r="K86" s="236"/>
      <c r="L86" s="236"/>
      <c r="M86" s="236"/>
      <c r="N86" s="236"/>
      <c r="O86" s="236">
        <v>0</v>
      </c>
      <c r="P86" s="236">
        <v>3292</v>
      </c>
      <c r="Q86" s="236">
        <v>18051</v>
      </c>
      <c r="R86" s="236">
        <v>23089</v>
      </c>
      <c r="S86" s="236">
        <f t="shared" si="32"/>
        <v>44432</v>
      </c>
      <c r="T86" s="236">
        <v>25000</v>
      </c>
      <c r="U86" s="236">
        <v>48155</v>
      </c>
      <c r="V86" s="236">
        <f t="shared" si="33"/>
        <v>73155</v>
      </c>
      <c r="W86" s="236"/>
      <c r="X86" s="236"/>
      <c r="Y86" s="236"/>
      <c r="Z86" s="236"/>
      <c r="AA86" s="237"/>
      <c r="AB86" s="236">
        <f>SUM(V86:AA86)</f>
        <v>73155</v>
      </c>
      <c r="AC86" s="236">
        <v>0</v>
      </c>
      <c r="AD86" s="236">
        <v>0</v>
      </c>
      <c r="AE86" s="236"/>
      <c r="AF86" s="217"/>
      <c r="AG86" s="236">
        <v>75000</v>
      </c>
      <c r="AH86" s="236">
        <v>75000</v>
      </c>
      <c r="AI86" s="236">
        <v>25000</v>
      </c>
      <c r="AJ86" s="236">
        <v>25000</v>
      </c>
      <c r="AK86" s="236">
        <v>25000</v>
      </c>
      <c r="AL86" s="236">
        <f>SUM(AG86:AK86)</f>
        <v>225000</v>
      </c>
      <c r="AM86" s="236">
        <v>175000</v>
      </c>
      <c r="AN86" s="238">
        <f t="shared" si="35"/>
        <v>517587</v>
      </c>
      <c r="AO86" s="217"/>
      <c r="AP86" s="472" t="s">
        <v>624</v>
      </c>
      <c r="AQ86" s="443"/>
      <c r="AR86" s="243"/>
      <c r="AS86" s="437"/>
      <c r="AT86" s="247"/>
    </row>
    <row r="87" spans="1:46" s="5" customFormat="1" ht="22.5" customHeight="1">
      <c r="A87" s="2">
        <v>82</v>
      </c>
      <c r="B87" s="91" t="s">
        <v>12</v>
      </c>
      <c r="C87" s="3" t="s">
        <v>50</v>
      </c>
      <c r="D87" s="91">
        <v>207613</v>
      </c>
      <c r="E87" s="91"/>
      <c r="F87" s="4" t="s">
        <v>240</v>
      </c>
      <c r="G87" s="3">
        <v>3</v>
      </c>
      <c r="H87" s="3"/>
      <c r="I87" s="9"/>
      <c r="J87" s="1"/>
      <c r="K87" s="1"/>
      <c r="L87" s="1"/>
      <c r="M87" s="1">
        <v>0</v>
      </c>
      <c r="N87" s="1">
        <v>0</v>
      </c>
      <c r="O87" s="1">
        <v>0</v>
      </c>
      <c r="P87" s="1">
        <v>76601</v>
      </c>
      <c r="Q87" s="1">
        <v>206033</v>
      </c>
      <c r="R87" s="1">
        <v>105690</v>
      </c>
      <c r="S87" s="1">
        <f t="shared" si="32"/>
        <v>388324</v>
      </c>
      <c r="T87" s="1">
        <v>0</v>
      </c>
      <c r="U87" s="1">
        <v>626341</v>
      </c>
      <c r="V87" s="1">
        <f t="shared" si="33"/>
        <v>626341</v>
      </c>
      <c r="W87" s="1"/>
      <c r="X87" s="1"/>
      <c r="Y87" s="1"/>
      <c r="Z87" s="1"/>
      <c r="AA87" s="1"/>
      <c r="AB87" s="1">
        <f>V87+W87+X87+Z87+AA87+Y87</f>
        <v>626341</v>
      </c>
      <c r="AC87" s="1">
        <v>0</v>
      </c>
      <c r="AD87" s="1">
        <v>0</v>
      </c>
      <c r="AE87" s="1"/>
      <c r="AF87" s="217"/>
      <c r="AG87" s="1">
        <v>2900000</v>
      </c>
      <c r="AH87" s="1">
        <v>0</v>
      </c>
      <c r="AI87" s="1">
        <v>0</v>
      </c>
      <c r="AJ87" s="1">
        <v>0</v>
      </c>
      <c r="AK87" s="1">
        <v>0</v>
      </c>
      <c r="AL87" s="1">
        <f t="shared" si="34"/>
        <v>2900000</v>
      </c>
      <c r="AM87" s="1">
        <v>0</v>
      </c>
      <c r="AN87" s="10">
        <f t="shared" si="35"/>
        <v>3914665</v>
      </c>
      <c r="AO87" s="217"/>
      <c r="AP87" s="501" t="s">
        <v>625</v>
      </c>
      <c r="AQ87" s="131"/>
      <c r="AR87" s="71"/>
      <c r="AS87" s="338"/>
      <c r="AT87" s="71"/>
    </row>
    <row r="88" spans="1:46" s="240" customFormat="1" ht="22.5" customHeight="1">
      <c r="A88" s="273">
        <v>83</v>
      </c>
      <c r="B88" s="233" t="s">
        <v>16</v>
      </c>
      <c r="C88" s="233" t="s">
        <v>50</v>
      </c>
      <c r="D88" s="233">
        <v>207293</v>
      </c>
      <c r="E88" s="233"/>
      <c r="F88" s="259" t="s">
        <v>211</v>
      </c>
      <c r="G88" s="233">
        <v>5</v>
      </c>
      <c r="H88" s="233"/>
      <c r="I88" s="235">
        <v>0</v>
      </c>
      <c r="J88" s="235">
        <v>108</v>
      </c>
      <c r="K88" s="236">
        <v>5826</v>
      </c>
      <c r="L88" s="236">
        <v>31578</v>
      </c>
      <c r="M88" s="236">
        <v>0</v>
      </c>
      <c r="N88" s="236">
        <v>0</v>
      </c>
      <c r="O88" s="236">
        <v>0</v>
      </c>
      <c r="P88" s="236">
        <v>0</v>
      </c>
      <c r="Q88" s="236">
        <v>0</v>
      </c>
      <c r="R88" s="236">
        <v>0</v>
      </c>
      <c r="S88" s="236">
        <f t="shared" si="32"/>
        <v>37512</v>
      </c>
      <c r="T88" s="236">
        <v>650000</v>
      </c>
      <c r="U88" s="236">
        <v>-650000</v>
      </c>
      <c r="V88" s="236">
        <f t="shared" si="33"/>
        <v>0</v>
      </c>
      <c r="W88" s="236"/>
      <c r="X88" s="236"/>
      <c r="Y88" s="236"/>
      <c r="Z88" s="236"/>
      <c r="AA88" s="236"/>
      <c r="AB88" s="236">
        <f>SUM(V88:AA88)</f>
        <v>0</v>
      </c>
      <c r="AC88" s="236">
        <v>0</v>
      </c>
      <c r="AD88" s="236">
        <v>0</v>
      </c>
      <c r="AE88" s="236"/>
      <c r="AF88" s="217"/>
      <c r="AG88" s="236">
        <v>150000</v>
      </c>
      <c r="AH88" s="236">
        <v>950000</v>
      </c>
      <c r="AI88" s="236">
        <v>0</v>
      </c>
      <c r="AJ88" s="236">
        <v>0</v>
      </c>
      <c r="AK88" s="236">
        <v>0</v>
      </c>
      <c r="AL88" s="236">
        <f t="shared" ref="AL88:AL121" si="37">SUM(AG88:AK88)</f>
        <v>1100000</v>
      </c>
      <c r="AM88" s="236">
        <v>0</v>
      </c>
      <c r="AN88" s="238">
        <f t="shared" si="35"/>
        <v>1137512</v>
      </c>
      <c r="AO88" s="217"/>
      <c r="AP88" s="500" t="s">
        <v>626</v>
      </c>
      <c r="AQ88" s="437"/>
      <c r="AR88" s="451"/>
      <c r="AS88" s="437"/>
      <c r="AT88" s="247"/>
    </row>
    <row r="89" spans="1:46" s="5" customFormat="1" ht="22.5" customHeight="1">
      <c r="A89" s="2">
        <v>84</v>
      </c>
      <c r="B89" s="3"/>
      <c r="C89" s="3" t="s">
        <v>50</v>
      </c>
      <c r="D89" s="3">
        <v>209250</v>
      </c>
      <c r="E89" s="3"/>
      <c r="F89" s="53" t="s">
        <v>515</v>
      </c>
      <c r="G89" s="3"/>
      <c r="H89" s="3"/>
      <c r="I89" s="9">
        <v>0</v>
      </c>
      <c r="J89" s="9"/>
      <c r="K89" s="1"/>
      <c r="L89" s="1"/>
      <c r="M89" s="1"/>
      <c r="N89" s="1"/>
      <c r="O89" s="1"/>
      <c r="P89" s="1">
        <v>0</v>
      </c>
      <c r="Q89" s="1">
        <v>0</v>
      </c>
      <c r="R89" s="1">
        <v>0</v>
      </c>
      <c r="S89" s="1">
        <f t="shared" si="32"/>
        <v>0</v>
      </c>
      <c r="T89" s="1">
        <v>0</v>
      </c>
      <c r="U89" s="1"/>
      <c r="V89" s="1">
        <f t="shared" si="33"/>
        <v>0</v>
      </c>
      <c r="W89" s="1"/>
      <c r="X89" s="1"/>
      <c r="Y89" s="1"/>
      <c r="Z89" s="1"/>
      <c r="AA89" s="1"/>
      <c r="AB89" s="1">
        <v>0</v>
      </c>
      <c r="AC89" s="1">
        <v>0</v>
      </c>
      <c r="AD89" s="1">
        <v>0</v>
      </c>
      <c r="AE89" s="1"/>
      <c r="AF89" s="217"/>
      <c r="AG89" s="1">
        <v>100000</v>
      </c>
      <c r="AH89" s="1">
        <v>850000</v>
      </c>
      <c r="AI89" s="1">
        <v>0</v>
      </c>
      <c r="AJ89" s="1">
        <v>0</v>
      </c>
      <c r="AK89" s="1">
        <v>0</v>
      </c>
      <c r="AL89" s="1">
        <f t="shared" si="37"/>
        <v>950000</v>
      </c>
      <c r="AM89" s="1">
        <v>0</v>
      </c>
      <c r="AN89" s="10">
        <f t="shared" si="35"/>
        <v>950000</v>
      </c>
      <c r="AO89" s="217"/>
      <c r="AP89" s="501" t="s">
        <v>627</v>
      </c>
      <c r="AQ89" s="350"/>
      <c r="AR89" s="407"/>
      <c r="AS89" s="350"/>
      <c r="AT89" s="71"/>
    </row>
    <row r="90" spans="1:46" s="240" customFormat="1" ht="22.5" customHeight="1">
      <c r="A90" s="2">
        <v>85</v>
      </c>
      <c r="B90" s="233" t="s">
        <v>16</v>
      </c>
      <c r="C90" s="233" t="s">
        <v>50</v>
      </c>
      <c r="D90" s="233">
        <v>200616</v>
      </c>
      <c r="F90" s="245" t="s">
        <v>286</v>
      </c>
      <c r="G90" s="233">
        <v>3</v>
      </c>
      <c r="H90" s="233"/>
      <c r="I90" s="236">
        <v>0</v>
      </c>
      <c r="J90" s="236">
        <v>0</v>
      </c>
      <c r="K90" s="236">
        <v>0</v>
      </c>
      <c r="L90" s="236">
        <v>0</v>
      </c>
      <c r="M90" s="236">
        <v>0</v>
      </c>
      <c r="N90" s="236">
        <v>0</v>
      </c>
      <c r="O90" s="236">
        <v>0</v>
      </c>
      <c r="P90" s="236">
        <v>0</v>
      </c>
      <c r="Q90" s="236">
        <v>0</v>
      </c>
      <c r="R90" s="236">
        <v>0</v>
      </c>
      <c r="S90" s="236">
        <f t="shared" si="32"/>
        <v>0</v>
      </c>
      <c r="T90" s="236">
        <v>0</v>
      </c>
      <c r="U90" s="236">
        <v>0</v>
      </c>
      <c r="V90" s="236">
        <f t="shared" si="33"/>
        <v>0</v>
      </c>
      <c r="W90" s="236"/>
      <c r="X90" s="236"/>
      <c r="Y90" s="236"/>
      <c r="Z90" s="236"/>
      <c r="AA90" s="236"/>
      <c r="AB90" s="236">
        <f t="shared" ref="AB90:AB93" si="38">SUM(V90:AA90)</f>
        <v>0</v>
      </c>
      <c r="AC90" s="236">
        <v>0</v>
      </c>
      <c r="AD90" s="236">
        <v>0</v>
      </c>
      <c r="AE90" s="236"/>
      <c r="AF90" s="217"/>
      <c r="AG90" s="236">
        <v>0</v>
      </c>
      <c r="AH90" s="236">
        <v>300000</v>
      </c>
      <c r="AI90" s="236">
        <v>100000</v>
      </c>
      <c r="AJ90" s="236">
        <v>4325000</v>
      </c>
      <c r="AK90" s="236">
        <v>0</v>
      </c>
      <c r="AL90" s="236">
        <f>SUM(AG90:AK90)</f>
        <v>4725000</v>
      </c>
      <c r="AM90" s="236">
        <v>0</v>
      </c>
      <c r="AN90" s="238">
        <f t="shared" si="35"/>
        <v>4725000</v>
      </c>
      <c r="AO90" s="217"/>
      <c r="AP90" s="500" t="s">
        <v>628</v>
      </c>
      <c r="AQ90" s="443"/>
      <c r="AR90" s="243"/>
      <c r="AS90" s="443"/>
      <c r="AT90" s="247"/>
    </row>
    <row r="91" spans="1:46" s="5" customFormat="1" ht="22.5" customHeight="1">
      <c r="A91" s="2">
        <v>86</v>
      </c>
      <c r="B91" s="3"/>
      <c r="C91" s="3" t="s">
        <v>50</v>
      </c>
      <c r="D91" s="3">
        <v>209251</v>
      </c>
      <c r="F91" s="68" t="s">
        <v>499</v>
      </c>
      <c r="G91" s="3"/>
      <c r="H91" s="3"/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/>
      <c r="O91" s="1">
        <v>0</v>
      </c>
      <c r="P91" s="1">
        <v>0</v>
      </c>
      <c r="Q91" s="1">
        <v>0</v>
      </c>
      <c r="R91" s="1">
        <v>0</v>
      </c>
      <c r="S91" s="1">
        <f t="shared" si="32"/>
        <v>0</v>
      </c>
      <c r="T91" s="1">
        <v>0</v>
      </c>
      <c r="U91" s="1">
        <v>0</v>
      </c>
      <c r="V91" s="1">
        <f>T91+U91</f>
        <v>0</v>
      </c>
      <c r="W91" s="1"/>
      <c r="X91" s="1"/>
      <c r="Y91" s="1"/>
      <c r="Z91" s="1"/>
      <c r="AA91" s="1"/>
      <c r="AB91" s="1">
        <f t="shared" si="38"/>
        <v>0</v>
      </c>
      <c r="AC91" s="1">
        <v>0</v>
      </c>
      <c r="AD91" s="1">
        <v>0</v>
      </c>
      <c r="AE91" s="1"/>
      <c r="AF91" s="217"/>
      <c r="AG91" s="1">
        <v>462500</v>
      </c>
      <c r="AH91" s="1">
        <v>6900000</v>
      </c>
      <c r="AI91" s="1">
        <v>0</v>
      </c>
      <c r="AJ91" s="1">
        <v>0</v>
      </c>
      <c r="AK91" s="1">
        <v>0</v>
      </c>
      <c r="AL91" s="1">
        <f>SUM(AG91:AK91)</f>
        <v>7362500</v>
      </c>
      <c r="AM91" s="1">
        <v>0</v>
      </c>
      <c r="AN91" s="10">
        <f t="shared" si="35"/>
        <v>7362500</v>
      </c>
      <c r="AO91" s="217"/>
      <c r="AP91" s="501" t="s">
        <v>629</v>
      </c>
      <c r="AQ91" s="366"/>
      <c r="AR91" s="69"/>
      <c r="AS91" s="366"/>
      <c r="AT91" s="71"/>
    </row>
    <row r="92" spans="1:46" s="240" customFormat="1" ht="22.5" customHeight="1">
      <c r="A92" s="273">
        <v>87</v>
      </c>
      <c r="B92" s="233" t="s">
        <v>16</v>
      </c>
      <c r="C92" s="233" t="s">
        <v>50</v>
      </c>
      <c r="D92" s="233">
        <v>207450</v>
      </c>
      <c r="E92" s="233"/>
      <c r="F92" s="259" t="s">
        <v>334</v>
      </c>
      <c r="G92" s="233">
        <v>1</v>
      </c>
      <c r="H92" s="233"/>
      <c r="I92" s="235">
        <v>0</v>
      </c>
      <c r="J92" s="235">
        <v>0</v>
      </c>
      <c r="K92" s="236">
        <v>0</v>
      </c>
      <c r="L92" s="236">
        <v>0</v>
      </c>
      <c r="M92" s="236"/>
      <c r="N92" s="236"/>
      <c r="O92" s="236"/>
      <c r="P92" s="236">
        <v>0</v>
      </c>
      <c r="Q92" s="236">
        <v>0</v>
      </c>
      <c r="R92" s="236">
        <v>0</v>
      </c>
      <c r="S92" s="236">
        <f t="shared" si="32"/>
        <v>0</v>
      </c>
      <c r="T92" s="236">
        <v>850000</v>
      </c>
      <c r="U92" s="236">
        <v>-850000</v>
      </c>
      <c r="V92" s="236">
        <f t="shared" si="33"/>
        <v>0</v>
      </c>
      <c r="W92" s="236"/>
      <c r="X92" s="236"/>
      <c r="Y92" s="236"/>
      <c r="Z92" s="236"/>
      <c r="AA92" s="236"/>
      <c r="AB92" s="236">
        <f t="shared" si="38"/>
        <v>0</v>
      </c>
      <c r="AC92" s="236">
        <v>0</v>
      </c>
      <c r="AD92" s="236">
        <v>0</v>
      </c>
      <c r="AE92" s="236"/>
      <c r="AF92" s="217"/>
      <c r="AG92" s="236">
        <v>150000</v>
      </c>
      <c r="AH92" s="236">
        <v>950000</v>
      </c>
      <c r="AI92" s="236">
        <v>0</v>
      </c>
      <c r="AJ92" s="236">
        <v>0</v>
      </c>
      <c r="AK92" s="236">
        <v>0</v>
      </c>
      <c r="AL92" s="236">
        <f>SUM(AG92:AK92)</f>
        <v>1100000</v>
      </c>
      <c r="AM92" s="236">
        <v>0</v>
      </c>
      <c r="AN92" s="238">
        <f t="shared" si="35"/>
        <v>1100000</v>
      </c>
      <c r="AO92" s="217"/>
      <c r="AP92" s="500" t="s">
        <v>630</v>
      </c>
      <c r="AQ92" s="478"/>
      <c r="AR92" s="247"/>
      <c r="AS92" s="443"/>
      <c r="AT92" s="247"/>
    </row>
    <row r="93" spans="1:46" s="5" customFormat="1" ht="22.5" customHeight="1">
      <c r="A93" s="2">
        <v>88</v>
      </c>
      <c r="B93" s="3"/>
      <c r="C93" s="3" t="s">
        <v>50</v>
      </c>
      <c r="D93" s="3" t="s">
        <v>477</v>
      </c>
      <c r="E93" s="3"/>
      <c r="F93" s="4" t="s">
        <v>484</v>
      </c>
      <c r="G93" s="3"/>
      <c r="H93" s="3"/>
      <c r="I93" s="9"/>
      <c r="J93" s="9"/>
      <c r="K93" s="1"/>
      <c r="L93" s="1"/>
      <c r="M93" s="1"/>
      <c r="N93" s="1"/>
      <c r="O93" s="1"/>
      <c r="P93" s="1"/>
      <c r="Q93" s="1"/>
      <c r="R93" s="1">
        <v>0</v>
      </c>
      <c r="S93" s="1">
        <f t="shared" si="32"/>
        <v>0</v>
      </c>
      <c r="T93" s="1">
        <v>0</v>
      </c>
      <c r="U93" s="1">
        <v>0</v>
      </c>
      <c r="V93" s="1">
        <f t="shared" si="33"/>
        <v>0</v>
      </c>
      <c r="W93" s="1"/>
      <c r="X93" s="1"/>
      <c r="Y93" s="1"/>
      <c r="Z93" s="1"/>
      <c r="AA93" s="1"/>
      <c r="AB93" s="6">
        <f t="shared" si="38"/>
        <v>0</v>
      </c>
      <c r="AC93" s="1">
        <v>0</v>
      </c>
      <c r="AD93" s="1">
        <v>0</v>
      </c>
      <c r="AE93" s="1"/>
      <c r="AF93" s="217"/>
      <c r="AG93" s="1">
        <v>0</v>
      </c>
      <c r="AH93" s="1">
        <v>232000</v>
      </c>
      <c r="AI93" s="1">
        <v>1542000</v>
      </c>
      <c r="AJ93" s="1">
        <v>0</v>
      </c>
      <c r="AK93" s="1">
        <v>0</v>
      </c>
      <c r="AL93" s="1">
        <f>SUM(AG93:AK93)</f>
        <v>1774000</v>
      </c>
      <c r="AM93" s="1">
        <v>0</v>
      </c>
      <c r="AN93" s="10">
        <f t="shared" si="35"/>
        <v>1774000</v>
      </c>
      <c r="AO93" s="217"/>
      <c r="AP93" s="506" t="s">
        <v>631</v>
      </c>
      <c r="AQ93" s="366"/>
      <c r="AR93" s="69"/>
      <c r="AS93" s="350"/>
      <c r="AT93" s="71"/>
    </row>
    <row r="94" spans="1:46" s="240" customFormat="1" ht="22.5" customHeight="1">
      <c r="A94" s="2">
        <v>89</v>
      </c>
      <c r="B94" s="233" t="s">
        <v>11</v>
      </c>
      <c r="C94" s="233" t="s">
        <v>50</v>
      </c>
      <c r="D94" s="233">
        <v>207451</v>
      </c>
      <c r="E94" s="233"/>
      <c r="F94" s="234" t="s">
        <v>384</v>
      </c>
      <c r="G94" s="233">
        <v>3</v>
      </c>
      <c r="H94" s="233"/>
      <c r="I94" s="235"/>
      <c r="J94" s="235"/>
      <c r="K94" s="236"/>
      <c r="L94" s="236"/>
      <c r="M94" s="236"/>
      <c r="N94" s="236"/>
      <c r="O94" s="236"/>
      <c r="P94" s="236"/>
      <c r="Q94" s="236">
        <v>0</v>
      </c>
      <c r="R94" s="236">
        <v>0</v>
      </c>
      <c r="S94" s="236">
        <f t="shared" si="32"/>
        <v>0</v>
      </c>
      <c r="T94" s="236">
        <v>0</v>
      </c>
      <c r="U94" s="236">
        <v>600000</v>
      </c>
      <c r="V94" s="236">
        <f t="shared" si="33"/>
        <v>600000</v>
      </c>
      <c r="W94" s="236"/>
      <c r="X94" s="236"/>
      <c r="Y94" s="236"/>
      <c r="Z94" s="236"/>
      <c r="AA94" s="236"/>
      <c r="AB94" s="236">
        <f>SUM(V94:AA94)</f>
        <v>600000</v>
      </c>
      <c r="AC94" s="236">
        <v>0</v>
      </c>
      <c r="AD94" s="236">
        <v>0</v>
      </c>
      <c r="AE94" s="236"/>
      <c r="AF94" s="217"/>
      <c r="AG94" s="236">
        <v>700000</v>
      </c>
      <c r="AH94" s="236">
        <v>0</v>
      </c>
      <c r="AI94" s="236">
        <v>0</v>
      </c>
      <c r="AJ94" s="236">
        <v>0</v>
      </c>
      <c r="AK94" s="236">
        <v>0</v>
      </c>
      <c r="AL94" s="236">
        <f t="shared" si="37"/>
        <v>700000</v>
      </c>
      <c r="AM94" s="236">
        <v>0</v>
      </c>
      <c r="AN94" s="238">
        <f t="shared" si="35"/>
        <v>1300000</v>
      </c>
      <c r="AO94" s="217"/>
      <c r="AP94" s="500" t="s">
        <v>632</v>
      </c>
      <c r="AQ94" s="467"/>
      <c r="AR94" s="243"/>
      <c r="AS94" s="443"/>
      <c r="AT94" s="247"/>
    </row>
    <row r="95" spans="1:46" s="5" customFormat="1" ht="22.5" customHeight="1">
      <c r="A95" s="273">
        <v>90</v>
      </c>
      <c r="B95" s="3" t="s">
        <v>11</v>
      </c>
      <c r="C95" s="3" t="s">
        <v>50</v>
      </c>
      <c r="D95" s="3">
        <v>200626</v>
      </c>
      <c r="E95" s="3"/>
      <c r="F95" s="4" t="s">
        <v>385</v>
      </c>
      <c r="G95" s="3">
        <v>3</v>
      </c>
      <c r="H95" s="3"/>
      <c r="I95" s="9"/>
      <c r="J95" s="9"/>
      <c r="K95" s="1"/>
      <c r="L95" s="1"/>
      <c r="M95" s="1"/>
      <c r="N95" s="1"/>
      <c r="O95" s="1"/>
      <c r="P95" s="1"/>
      <c r="Q95" s="1">
        <v>0</v>
      </c>
      <c r="R95" s="1">
        <v>0</v>
      </c>
      <c r="S95" s="1">
        <f t="shared" si="32"/>
        <v>0</v>
      </c>
      <c r="T95" s="1">
        <v>0</v>
      </c>
      <c r="U95" s="1">
        <v>0</v>
      </c>
      <c r="V95" s="1">
        <f t="shared" si="33"/>
        <v>0</v>
      </c>
      <c r="W95" s="1"/>
      <c r="X95" s="1"/>
      <c r="Y95" s="1"/>
      <c r="Z95" s="1"/>
      <c r="AA95" s="1"/>
      <c r="AB95" s="1">
        <f t="shared" ref="AB95:AB99" si="39">SUM(V95:AA95)</f>
        <v>0</v>
      </c>
      <c r="AC95" s="1">
        <v>0</v>
      </c>
      <c r="AD95" s="1">
        <v>0</v>
      </c>
      <c r="AE95" s="1"/>
      <c r="AF95" s="217"/>
      <c r="AG95" s="1">
        <v>0</v>
      </c>
      <c r="AH95" s="1">
        <v>0</v>
      </c>
      <c r="AI95" s="1">
        <v>480000</v>
      </c>
      <c r="AJ95" s="1">
        <v>8200000</v>
      </c>
      <c r="AK95" s="1">
        <v>0</v>
      </c>
      <c r="AL95" s="1">
        <f>SUM(AG95:AK95)</f>
        <v>8680000</v>
      </c>
      <c r="AM95" s="1">
        <v>0</v>
      </c>
      <c r="AN95" s="10">
        <f t="shared" si="35"/>
        <v>8680000</v>
      </c>
      <c r="AO95" s="217"/>
      <c r="AP95" s="501" t="s">
        <v>633</v>
      </c>
      <c r="AQ95" s="131"/>
      <c r="AR95" s="69"/>
      <c r="AS95" s="366"/>
      <c r="AT95" s="71"/>
    </row>
    <row r="96" spans="1:46" s="240" customFormat="1" ht="22.5" customHeight="1">
      <c r="A96" s="2">
        <v>91</v>
      </c>
      <c r="B96" s="233"/>
      <c r="C96" s="233" t="s">
        <v>50</v>
      </c>
      <c r="D96" s="233">
        <v>200620</v>
      </c>
      <c r="E96" s="233"/>
      <c r="F96" s="263" t="s">
        <v>500</v>
      </c>
      <c r="G96" s="233"/>
      <c r="H96" s="232"/>
      <c r="I96" s="235"/>
      <c r="J96" s="235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7"/>
      <c r="AB96" s="236"/>
      <c r="AC96" s="236">
        <v>0</v>
      </c>
      <c r="AD96" s="236">
        <v>0</v>
      </c>
      <c r="AE96" s="236" t="s">
        <v>31</v>
      </c>
      <c r="AF96" s="217"/>
      <c r="AG96" s="236">
        <v>0</v>
      </c>
      <c r="AH96" s="236">
        <v>65000</v>
      </c>
      <c r="AI96" s="236">
        <v>0</v>
      </c>
      <c r="AJ96" s="236">
        <v>0</v>
      </c>
      <c r="AK96" s="236">
        <v>0</v>
      </c>
      <c r="AL96" s="236">
        <f t="shared" si="37"/>
        <v>65000</v>
      </c>
      <c r="AM96" s="236">
        <v>0</v>
      </c>
      <c r="AN96" s="238">
        <f t="shared" si="35"/>
        <v>65000</v>
      </c>
      <c r="AO96" s="217"/>
      <c r="AP96" s="500" t="s">
        <v>634</v>
      </c>
      <c r="AQ96" s="443"/>
      <c r="AR96" s="243"/>
      <c r="AS96" s="437"/>
      <c r="AT96" s="247"/>
    </row>
    <row r="97" spans="1:46" s="5" customFormat="1" ht="22.5" customHeight="1">
      <c r="A97" s="2">
        <v>92</v>
      </c>
      <c r="B97" s="3" t="s">
        <v>12</v>
      </c>
      <c r="C97" s="3" t="s">
        <v>50</v>
      </c>
      <c r="D97" s="3">
        <v>207247</v>
      </c>
      <c r="E97" s="3"/>
      <c r="F97" s="53" t="s">
        <v>496</v>
      </c>
      <c r="G97" s="3">
        <v>3</v>
      </c>
      <c r="H97" s="3"/>
      <c r="I97" s="9">
        <v>1175459</v>
      </c>
      <c r="J97" s="9">
        <v>179309</v>
      </c>
      <c r="K97" s="1">
        <v>238543</v>
      </c>
      <c r="L97" s="1">
        <v>670947</v>
      </c>
      <c r="M97" s="1">
        <v>704876</v>
      </c>
      <c r="N97" s="1">
        <v>1569487</v>
      </c>
      <c r="O97" s="1">
        <v>1342580</v>
      </c>
      <c r="P97" s="1">
        <v>427224</v>
      </c>
      <c r="Q97" s="1">
        <v>1354610</v>
      </c>
      <c r="R97" s="1">
        <v>455689</v>
      </c>
      <c r="S97" s="1">
        <f t="shared" si="32"/>
        <v>8118724</v>
      </c>
      <c r="T97" s="1">
        <v>500000</v>
      </c>
      <c r="U97" s="1">
        <v>239892</v>
      </c>
      <c r="V97" s="1">
        <f t="shared" si="33"/>
        <v>739892</v>
      </c>
      <c r="W97" s="1"/>
      <c r="X97" s="1"/>
      <c r="Y97" s="1"/>
      <c r="Z97" s="1"/>
      <c r="AA97" s="1"/>
      <c r="AB97" s="1">
        <f t="shared" si="39"/>
        <v>739892</v>
      </c>
      <c r="AC97" s="1">
        <v>0</v>
      </c>
      <c r="AD97" s="1">
        <v>0</v>
      </c>
      <c r="AE97" s="1"/>
      <c r="AF97" s="217"/>
      <c r="AG97" s="1">
        <v>500000</v>
      </c>
      <c r="AH97" s="1">
        <v>500000</v>
      </c>
      <c r="AI97" s="1">
        <v>500000</v>
      </c>
      <c r="AJ97" s="1">
        <v>500000</v>
      </c>
      <c r="AK97" s="1">
        <v>500000</v>
      </c>
      <c r="AL97" s="1">
        <f t="shared" si="37"/>
        <v>2500000</v>
      </c>
      <c r="AM97" s="1">
        <v>2000000</v>
      </c>
      <c r="AN97" s="10">
        <f t="shared" si="35"/>
        <v>13358616</v>
      </c>
      <c r="AO97" s="217"/>
      <c r="AP97" s="501" t="s">
        <v>635</v>
      </c>
      <c r="AQ97" s="57"/>
      <c r="AR97" s="69"/>
      <c r="AS97" s="366"/>
      <c r="AT97" s="71"/>
    </row>
    <row r="98" spans="1:46" s="240" customFormat="1" ht="22.5" customHeight="1">
      <c r="A98" s="2">
        <v>93</v>
      </c>
      <c r="B98" s="233" t="s">
        <v>12</v>
      </c>
      <c r="C98" s="233" t="s">
        <v>50</v>
      </c>
      <c r="D98" s="233">
        <v>207430</v>
      </c>
      <c r="E98" s="233"/>
      <c r="F98" s="253" t="s">
        <v>116</v>
      </c>
      <c r="G98" s="233">
        <v>3</v>
      </c>
      <c r="H98" s="233"/>
      <c r="I98" s="235">
        <v>666455</v>
      </c>
      <c r="J98" s="235">
        <v>184929</v>
      </c>
      <c r="K98" s="236">
        <v>86731</v>
      </c>
      <c r="L98" s="236">
        <v>10467</v>
      </c>
      <c r="M98" s="236">
        <v>183361</v>
      </c>
      <c r="N98" s="236">
        <v>152678</v>
      </c>
      <c r="O98" s="236">
        <v>129714</v>
      </c>
      <c r="P98" s="236">
        <v>78521</v>
      </c>
      <c r="Q98" s="236">
        <v>0</v>
      </c>
      <c r="R98" s="236">
        <v>92594</v>
      </c>
      <c r="S98" s="236">
        <f t="shared" si="32"/>
        <v>1585450</v>
      </c>
      <c r="T98" s="236">
        <v>115100</v>
      </c>
      <c r="U98" s="236">
        <v>6110</v>
      </c>
      <c r="V98" s="236">
        <f t="shared" si="33"/>
        <v>121210</v>
      </c>
      <c r="W98" s="236"/>
      <c r="X98" s="236"/>
      <c r="Y98" s="236"/>
      <c r="Z98" s="236"/>
      <c r="AA98" s="236"/>
      <c r="AB98" s="236">
        <f t="shared" si="39"/>
        <v>121210</v>
      </c>
      <c r="AC98" s="236">
        <v>0</v>
      </c>
      <c r="AD98" s="236">
        <v>0</v>
      </c>
      <c r="AE98" s="236"/>
      <c r="AF98" s="217"/>
      <c r="AG98" s="236">
        <v>202500</v>
      </c>
      <c r="AH98" s="236">
        <v>150000</v>
      </c>
      <c r="AI98" s="236">
        <v>150000</v>
      </c>
      <c r="AJ98" s="236">
        <v>100000</v>
      </c>
      <c r="AK98" s="236">
        <v>100000</v>
      </c>
      <c r="AL98" s="236">
        <f t="shared" si="37"/>
        <v>702500</v>
      </c>
      <c r="AM98" s="236">
        <v>600000</v>
      </c>
      <c r="AN98" s="238">
        <f t="shared" si="35"/>
        <v>3009160</v>
      </c>
      <c r="AO98" s="217"/>
      <c r="AP98" s="500" t="s">
        <v>636</v>
      </c>
      <c r="AQ98" s="461"/>
      <c r="AR98" s="243"/>
      <c r="AS98" s="443"/>
      <c r="AT98" s="247"/>
    </row>
    <row r="99" spans="1:46" s="5" customFormat="1" ht="22.5" customHeight="1">
      <c r="A99" s="273">
        <v>94</v>
      </c>
      <c r="B99" s="3" t="s">
        <v>23</v>
      </c>
      <c r="C99" s="3" t="s">
        <v>50</v>
      </c>
      <c r="D99" s="3"/>
      <c r="E99" s="3"/>
      <c r="F99" s="4" t="s">
        <v>386</v>
      </c>
      <c r="G99" s="3">
        <v>3</v>
      </c>
      <c r="H99" s="3"/>
      <c r="I99" s="9"/>
      <c r="J99" s="9"/>
      <c r="K99" s="1"/>
      <c r="L99" s="1"/>
      <c r="M99" s="1"/>
      <c r="N99" s="1"/>
      <c r="O99" s="1"/>
      <c r="P99" s="1"/>
      <c r="Q99" s="1">
        <v>0</v>
      </c>
      <c r="R99" s="1">
        <v>0</v>
      </c>
      <c r="S99" s="1">
        <f t="shared" si="32"/>
        <v>0</v>
      </c>
      <c r="T99" s="1">
        <v>0</v>
      </c>
      <c r="U99" s="1">
        <v>0</v>
      </c>
      <c r="V99" s="1">
        <f t="shared" si="33"/>
        <v>0</v>
      </c>
      <c r="W99" s="1"/>
      <c r="X99" s="1"/>
      <c r="Y99" s="1"/>
      <c r="Z99" s="1"/>
      <c r="AA99" s="1"/>
      <c r="AB99" s="1">
        <f t="shared" si="39"/>
        <v>0</v>
      </c>
      <c r="AC99" s="1">
        <v>0</v>
      </c>
      <c r="AD99" s="1">
        <v>0</v>
      </c>
      <c r="AE99" s="1"/>
      <c r="AF99" s="217"/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f t="shared" si="37"/>
        <v>0</v>
      </c>
      <c r="AM99" s="1">
        <v>4850000</v>
      </c>
      <c r="AN99" s="10">
        <f t="shared" si="35"/>
        <v>4850000</v>
      </c>
      <c r="AO99" s="217"/>
      <c r="AP99" s="501" t="s">
        <v>637</v>
      </c>
      <c r="AQ99" s="131"/>
      <c r="AR99" s="69"/>
      <c r="AS99" s="366"/>
      <c r="AT99" s="71"/>
    </row>
    <row r="100" spans="1:46" s="240" customFormat="1" ht="22.5" customHeight="1">
      <c r="A100" s="2">
        <v>95</v>
      </c>
      <c r="B100" s="264" t="s">
        <v>12</v>
      </c>
      <c r="C100" s="233" t="s">
        <v>50</v>
      </c>
      <c r="D100" s="264">
        <v>207444</v>
      </c>
      <c r="E100" s="264"/>
      <c r="F100" s="234" t="s">
        <v>227</v>
      </c>
      <c r="G100" s="233">
        <v>3</v>
      </c>
      <c r="H100" s="233"/>
      <c r="I100" s="235"/>
      <c r="J100" s="236"/>
      <c r="K100" s="236"/>
      <c r="L100" s="236">
        <v>0</v>
      </c>
      <c r="M100" s="236">
        <v>0</v>
      </c>
      <c r="N100" s="236">
        <v>14405</v>
      </c>
      <c r="O100" s="236">
        <v>67963</v>
      </c>
      <c r="P100" s="236">
        <v>638269</v>
      </c>
      <c r="Q100" s="236">
        <v>100335</v>
      </c>
      <c r="R100" s="236">
        <v>391268</v>
      </c>
      <c r="S100" s="236">
        <f t="shared" si="32"/>
        <v>1212240</v>
      </c>
      <c r="T100" s="236">
        <v>340000</v>
      </c>
      <c r="U100" s="236">
        <v>19185</v>
      </c>
      <c r="V100" s="236">
        <f t="shared" si="33"/>
        <v>359185</v>
      </c>
      <c r="W100" s="236"/>
      <c r="X100" s="236"/>
      <c r="Y100" s="236"/>
      <c r="Z100" s="236"/>
      <c r="AA100" s="236"/>
      <c r="AB100" s="236">
        <f>V100+W100+X100+Z100+AA100+Y100</f>
        <v>359185</v>
      </c>
      <c r="AC100" s="236">
        <v>0</v>
      </c>
      <c r="AD100" s="236">
        <v>0</v>
      </c>
      <c r="AE100" s="236"/>
      <c r="AF100" s="217"/>
      <c r="AG100" s="236">
        <v>348000</v>
      </c>
      <c r="AH100" s="236">
        <v>198000</v>
      </c>
      <c r="AI100" s="236">
        <v>0</v>
      </c>
      <c r="AJ100" s="236">
        <v>0</v>
      </c>
      <c r="AK100" s="236">
        <v>0</v>
      </c>
      <c r="AL100" s="236">
        <f t="shared" si="37"/>
        <v>546000</v>
      </c>
      <c r="AM100" s="236">
        <v>1000000</v>
      </c>
      <c r="AN100" s="238">
        <f t="shared" si="35"/>
        <v>3117425</v>
      </c>
      <c r="AO100" s="217"/>
      <c r="AP100" s="500" t="s">
        <v>638</v>
      </c>
      <c r="AQ100" s="467"/>
      <c r="AR100" s="247"/>
      <c r="AS100" s="450"/>
      <c r="AT100" s="247"/>
    </row>
    <row r="101" spans="1:46" s="5" customFormat="1" ht="22.5" customHeight="1">
      <c r="A101" s="2">
        <v>96</v>
      </c>
      <c r="B101" s="3"/>
      <c r="C101" s="3" t="s">
        <v>50</v>
      </c>
      <c r="D101" s="3">
        <v>209272</v>
      </c>
      <c r="E101" s="3"/>
      <c r="F101" s="4" t="s">
        <v>501</v>
      </c>
      <c r="G101" s="3"/>
      <c r="H101" s="3"/>
      <c r="I101" s="9"/>
      <c r="J101" s="9"/>
      <c r="K101" s="1"/>
      <c r="L101" s="1"/>
      <c r="M101" s="1"/>
      <c r="N101" s="1"/>
      <c r="O101" s="1"/>
      <c r="P101" s="1"/>
      <c r="Q101" s="1"/>
      <c r="R101" s="1"/>
      <c r="S101" s="1">
        <v>0</v>
      </c>
      <c r="T101" s="1">
        <v>0</v>
      </c>
      <c r="U101" s="1">
        <v>0</v>
      </c>
      <c r="V101" s="1">
        <f t="shared" si="33"/>
        <v>0</v>
      </c>
      <c r="W101" s="1"/>
      <c r="X101" s="1"/>
      <c r="Y101" s="1"/>
      <c r="Z101" s="1"/>
      <c r="AA101" s="1"/>
      <c r="AB101" s="1">
        <v>0</v>
      </c>
      <c r="AC101" s="1">
        <v>0</v>
      </c>
      <c r="AD101" s="1">
        <v>0</v>
      </c>
      <c r="AE101" s="1"/>
      <c r="AF101" s="217"/>
      <c r="AG101" s="1">
        <v>60000</v>
      </c>
      <c r="AH101" s="1">
        <v>500000</v>
      </c>
      <c r="AI101" s="1">
        <v>0</v>
      </c>
      <c r="AJ101" s="1">
        <v>0</v>
      </c>
      <c r="AK101" s="1">
        <v>0</v>
      </c>
      <c r="AL101" s="1">
        <f t="shared" si="37"/>
        <v>560000</v>
      </c>
      <c r="AM101" s="1">
        <v>0</v>
      </c>
      <c r="AN101" s="10">
        <f t="shared" si="35"/>
        <v>560000</v>
      </c>
      <c r="AO101" s="217"/>
      <c r="AP101" s="501" t="s">
        <v>639</v>
      </c>
      <c r="AQ101" s="366"/>
      <c r="AR101" s="69"/>
      <c r="AS101" s="366"/>
      <c r="AT101" s="71"/>
    </row>
    <row r="102" spans="1:46" s="240" customFormat="1" ht="22.5" customHeight="1">
      <c r="A102" s="2">
        <v>97</v>
      </c>
      <c r="B102" s="233"/>
      <c r="C102" s="233" t="s">
        <v>50</v>
      </c>
      <c r="D102" s="233">
        <v>207335</v>
      </c>
      <c r="E102" s="233"/>
      <c r="F102" s="234" t="s">
        <v>485</v>
      </c>
      <c r="G102" s="233"/>
      <c r="H102" s="233"/>
      <c r="I102" s="235"/>
      <c r="J102" s="235"/>
      <c r="K102" s="236"/>
      <c r="L102" s="236"/>
      <c r="M102" s="236"/>
      <c r="N102" s="236"/>
      <c r="O102" s="236"/>
      <c r="P102" s="236"/>
      <c r="Q102" s="236"/>
      <c r="R102" s="236">
        <v>0</v>
      </c>
      <c r="S102" s="236">
        <f t="shared" si="32"/>
        <v>0</v>
      </c>
      <c r="T102" s="236">
        <v>800000</v>
      </c>
      <c r="U102" s="236">
        <v>-800000</v>
      </c>
      <c r="V102" s="236">
        <f t="shared" si="33"/>
        <v>0</v>
      </c>
      <c r="W102" s="236"/>
      <c r="X102" s="236"/>
      <c r="Y102" s="236"/>
      <c r="Z102" s="236"/>
      <c r="AA102" s="236"/>
      <c r="AB102" s="236">
        <f t="shared" ref="AB102:AB111" si="40">SUM(V102:AA102)</f>
        <v>0</v>
      </c>
      <c r="AC102" s="236">
        <v>0</v>
      </c>
      <c r="AD102" s="236">
        <v>0</v>
      </c>
      <c r="AE102" s="236"/>
      <c r="AF102" s="217"/>
      <c r="AG102" s="236">
        <v>825000</v>
      </c>
      <c r="AH102" s="236">
        <v>1425000</v>
      </c>
      <c r="AI102" s="236">
        <v>0</v>
      </c>
      <c r="AJ102" s="236">
        <v>0</v>
      </c>
      <c r="AK102" s="236">
        <v>0</v>
      </c>
      <c r="AL102" s="236">
        <f t="shared" si="37"/>
        <v>2250000</v>
      </c>
      <c r="AM102" s="236">
        <v>0</v>
      </c>
      <c r="AN102" s="238">
        <f t="shared" si="35"/>
        <v>2250000</v>
      </c>
      <c r="AO102" s="217"/>
      <c r="AP102" s="500" t="s">
        <v>640</v>
      </c>
      <c r="AQ102" s="443"/>
      <c r="AR102" s="243"/>
      <c r="AS102" s="443"/>
      <c r="AT102" s="247"/>
    </row>
    <row r="103" spans="1:46" s="5" customFormat="1" ht="22.5" customHeight="1">
      <c r="A103" s="273">
        <v>98</v>
      </c>
      <c r="B103" s="3"/>
      <c r="C103" s="3" t="s">
        <v>43</v>
      </c>
      <c r="D103" s="3">
        <v>200621</v>
      </c>
      <c r="E103" s="3"/>
      <c r="F103" s="78" t="s">
        <v>516</v>
      </c>
      <c r="G103" s="3"/>
      <c r="H103" s="3"/>
      <c r="I103" s="9"/>
      <c r="J103" s="9"/>
      <c r="K103" s="1"/>
      <c r="L103" s="1"/>
      <c r="M103" s="1"/>
      <c r="N103" s="1"/>
      <c r="O103" s="1"/>
      <c r="P103" s="1"/>
      <c r="Q103" s="1"/>
      <c r="R103" s="1"/>
      <c r="S103" s="1">
        <v>0</v>
      </c>
      <c r="T103" s="1">
        <v>0</v>
      </c>
      <c r="U103" s="1">
        <v>0</v>
      </c>
      <c r="V103" s="1">
        <f t="shared" si="33"/>
        <v>0</v>
      </c>
      <c r="W103" s="1"/>
      <c r="X103" s="1"/>
      <c r="Y103" s="1"/>
      <c r="Z103" s="1"/>
      <c r="AA103" s="1"/>
      <c r="AB103" s="1">
        <v>0</v>
      </c>
      <c r="AC103" s="1">
        <v>0</v>
      </c>
      <c r="AD103" s="1">
        <v>0</v>
      </c>
      <c r="AE103" s="1"/>
      <c r="AF103" s="217"/>
      <c r="AG103" s="1">
        <v>0</v>
      </c>
      <c r="AH103" s="1">
        <v>440000</v>
      </c>
      <c r="AI103" s="1">
        <v>2900000</v>
      </c>
      <c r="AJ103" s="1">
        <v>0</v>
      </c>
      <c r="AK103" s="1">
        <v>0</v>
      </c>
      <c r="AL103" s="1">
        <f t="shared" si="37"/>
        <v>3340000</v>
      </c>
      <c r="AM103" s="1">
        <v>0</v>
      </c>
      <c r="AN103" s="10">
        <f t="shared" si="35"/>
        <v>3340000</v>
      </c>
      <c r="AO103" s="217"/>
      <c r="AP103" s="490" t="s">
        <v>642</v>
      </c>
      <c r="AQ103" s="366"/>
      <c r="AR103" s="69"/>
      <c r="AS103" s="366"/>
      <c r="AT103" s="71"/>
    </row>
    <row r="104" spans="1:46" s="240" customFormat="1" ht="22.5" customHeight="1">
      <c r="A104" s="2">
        <v>99</v>
      </c>
      <c r="B104" s="233" t="s">
        <v>16</v>
      </c>
      <c r="C104" s="233" t="s">
        <v>50</v>
      </c>
      <c r="D104" s="233">
        <v>207453</v>
      </c>
      <c r="E104" s="233"/>
      <c r="F104" s="259" t="s">
        <v>337</v>
      </c>
      <c r="G104" s="233">
        <v>3</v>
      </c>
      <c r="H104" s="233"/>
      <c r="I104" s="235"/>
      <c r="J104" s="235"/>
      <c r="K104" s="236"/>
      <c r="L104" s="236"/>
      <c r="M104" s="236"/>
      <c r="N104" s="236"/>
      <c r="O104" s="236"/>
      <c r="P104" s="236">
        <v>0</v>
      </c>
      <c r="Q104" s="236">
        <v>0</v>
      </c>
      <c r="R104" s="236">
        <v>0</v>
      </c>
      <c r="S104" s="236">
        <f t="shared" si="32"/>
        <v>0</v>
      </c>
      <c r="T104" s="236">
        <v>2000000</v>
      </c>
      <c r="U104" s="236">
        <v>900000</v>
      </c>
      <c r="V104" s="236">
        <f t="shared" si="33"/>
        <v>2900000</v>
      </c>
      <c r="W104" s="236"/>
      <c r="X104" s="236"/>
      <c r="Y104" s="236"/>
      <c r="Z104" s="236"/>
      <c r="AA104" s="236"/>
      <c r="AB104" s="236">
        <f t="shared" si="40"/>
        <v>2900000</v>
      </c>
      <c r="AC104" s="236">
        <v>0</v>
      </c>
      <c r="AD104" s="236">
        <v>0</v>
      </c>
      <c r="AE104" s="236"/>
      <c r="AF104" s="217"/>
      <c r="AG104" s="236">
        <v>4000000</v>
      </c>
      <c r="AH104" s="236">
        <v>0</v>
      </c>
      <c r="AI104" s="236">
        <v>0</v>
      </c>
      <c r="AJ104" s="236">
        <v>0</v>
      </c>
      <c r="AK104" s="236">
        <v>0</v>
      </c>
      <c r="AL104" s="236">
        <f t="shared" si="37"/>
        <v>4000000</v>
      </c>
      <c r="AM104" s="236">
        <v>0</v>
      </c>
      <c r="AN104" s="238">
        <f t="shared" si="35"/>
        <v>6900000</v>
      </c>
      <c r="AO104" s="217"/>
      <c r="AP104" s="500" t="s">
        <v>641</v>
      </c>
      <c r="AQ104" s="478"/>
      <c r="AR104" s="247"/>
      <c r="AS104" s="443"/>
      <c r="AT104" s="247"/>
    </row>
    <row r="105" spans="1:46" s="5" customFormat="1" ht="22.5" customHeight="1">
      <c r="A105" s="2">
        <v>100</v>
      </c>
      <c r="B105" s="3" t="s">
        <v>26</v>
      </c>
      <c r="C105" s="3" t="s">
        <v>50</v>
      </c>
      <c r="D105" s="3">
        <v>207618</v>
      </c>
      <c r="E105" s="3"/>
      <c r="F105" s="53" t="s">
        <v>338</v>
      </c>
      <c r="G105" s="3">
        <v>3</v>
      </c>
      <c r="H105" s="3"/>
      <c r="I105" s="9"/>
      <c r="J105" s="9"/>
      <c r="K105" s="1"/>
      <c r="L105" s="1"/>
      <c r="M105" s="1"/>
      <c r="N105" s="1"/>
      <c r="O105" s="1"/>
      <c r="P105" s="1">
        <v>0</v>
      </c>
      <c r="Q105" s="1">
        <v>0</v>
      </c>
      <c r="R105" s="1">
        <v>0</v>
      </c>
      <c r="S105" s="1">
        <f t="shared" si="32"/>
        <v>0</v>
      </c>
      <c r="T105" s="1">
        <v>0</v>
      </c>
      <c r="U105" s="1">
        <v>0</v>
      </c>
      <c r="V105" s="1">
        <f t="shared" si="33"/>
        <v>0</v>
      </c>
      <c r="W105" s="1"/>
      <c r="X105" s="1"/>
      <c r="Y105" s="1"/>
      <c r="Z105" s="1"/>
      <c r="AA105" s="1"/>
      <c r="AB105" s="1">
        <f t="shared" si="40"/>
        <v>0</v>
      </c>
      <c r="AC105" s="1">
        <v>0</v>
      </c>
      <c r="AD105" s="1">
        <v>0</v>
      </c>
      <c r="AE105" s="1"/>
      <c r="AF105" s="217"/>
      <c r="AG105" s="1">
        <v>0</v>
      </c>
      <c r="AH105" s="1">
        <v>425000</v>
      </c>
      <c r="AI105" s="1">
        <v>5350000</v>
      </c>
      <c r="AJ105" s="1">
        <v>0</v>
      </c>
      <c r="AK105" s="1">
        <v>0</v>
      </c>
      <c r="AL105" s="1">
        <f>SUM(AG105:AK105)</f>
        <v>5775000</v>
      </c>
      <c r="AM105" s="1">
        <v>0</v>
      </c>
      <c r="AN105" s="10">
        <f t="shared" si="35"/>
        <v>5775000</v>
      </c>
      <c r="AO105" s="217"/>
      <c r="AP105" s="501" t="s">
        <v>643</v>
      </c>
      <c r="AQ105" s="314"/>
      <c r="AR105" s="71"/>
      <c r="AS105" s="366"/>
      <c r="AT105" s="71"/>
    </row>
    <row r="106" spans="1:46" s="240" customFormat="1" ht="22.5" customHeight="1">
      <c r="A106" s="2">
        <v>101</v>
      </c>
      <c r="B106" s="233" t="s">
        <v>29</v>
      </c>
      <c r="C106" s="233" t="s">
        <v>50</v>
      </c>
      <c r="D106" s="233">
        <v>207619</v>
      </c>
      <c r="E106" s="233"/>
      <c r="F106" s="253" t="s">
        <v>387</v>
      </c>
      <c r="G106" s="233">
        <v>5</v>
      </c>
      <c r="H106" s="233"/>
      <c r="I106" s="235"/>
      <c r="J106" s="235"/>
      <c r="K106" s="236"/>
      <c r="L106" s="236"/>
      <c r="M106" s="236"/>
      <c r="N106" s="236"/>
      <c r="O106" s="236"/>
      <c r="P106" s="236"/>
      <c r="Q106" s="236">
        <v>0</v>
      </c>
      <c r="R106" s="236">
        <v>0</v>
      </c>
      <c r="S106" s="236">
        <f t="shared" ref="S106:S141" si="41">SUM(I106:R106)</f>
        <v>0</v>
      </c>
      <c r="T106" s="236">
        <v>0</v>
      </c>
      <c r="U106" s="236">
        <v>0</v>
      </c>
      <c r="V106" s="236">
        <f t="shared" si="33"/>
        <v>0</v>
      </c>
      <c r="W106" s="236"/>
      <c r="X106" s="236"/>
      <c r="Y106" s="236"/>
      <c r="Z106" s="236"/>
      <c r="AA106" s="236"/>
      <c r="AB106" s="236">
        <f t="shared" si="40"/>
        <v>0</v>
      </c>
      <c r="AC106" s="236">
        <v>0</v>
      </c>
      <c r="AD106" s="236">
        <v>0</v>
      </c>
      <c r="AE106" s="236"/>
      <c r="AF106" s="217"/>
      <c r="AG106" s="236">
        <v>0</v>
      </c>
      <c r="AH106" s="236">
        <v>0</v>
      </c>
      <c r="AI106" s="236">
        <v>0</v>
      </c>
      <c r="AJ106" s="236">
        <v>2300000</v>
      </c>
      <c r="AK106" s="236">
        <v>0</v>
      </c>
      <c r="AL106" s="236">
        <f t="shared" si="37"/>
        <v>2300000</v>
      </c>
      <c r="AM106" s="236">
        <v>28300000</v>
      </c>
      <c r="AN106" s="238">
        <f t="shared" si="35"/>
        <v>30600000</v>
      </c>
      <c r="AO106" s="217"/>
      <c r="AP106" s="472" t="s">
        <v>644</v>
      </c>
      <c r="AQ106" s="467"/>
      <c r="AR106" s="247"/>
      <c r="AS106" s="453"/>
      <c r="AT106" s="247"/>
    </row>
    <row r="107" spans="1:46" s="5" customFormat="1" ht="22.5" customHeight="1">
      <c r="A107" s="273">
        <v>102</v>
      </c>
      <c r="B107" s="3" t="s">
        <v>29</v>
      </c>
      <c r="C107" s="3" t="s">
        <v>50</v>
      </c>
      <c r="D107" s="3">
        <v>207619</v>
      </c>
      <c r="E107" s="3"/>
      <c r="F107" s="78" t="s">
        <v>437</v>
      </c>
      <c r="G107" s="3">
        <v>5</v>
      </c>
      <c r="H107" s="3"/>
      <c r="I107" s="9"/>
      <c r="J107" s="9"/>
      <c r="K107" s="1"/>
      <c r="L107" s="1"/>
      <c r="M107" s="1"/>
      <c r="N107" s="1"/>
      <c r="O107" s="1"/>
      <c r="P107" s="1"/>
      <c r="Q107" s="1">
        <v>0</v>
      </c>
      <c r="R107" s="1">
        <v>1013</v>
      </c>
      <c r="S107" s="1">
        <f t="shared" si="41"/>
        <v>1013</v>
      </c>
      <c r="T107" s="1">
        <v>0</v>
      </c>
      <c r="U107" s="1">
        <v>250000</v>
      </c>
      <c r="V107" s="1">
        <f t="shared" si="33"/>
        <v>250000</v>
      </c>
      <c r="W107" s="1"/>
      <c r="X107" s="1"/>
      <c r="Y107" s="1"/>
      <c r="Z107" s="1"/>
      <c r="AA107" s="1"/>
      <c r="AB107" s="1">
        <f>SUM(V107:AA107)</f>
        <v>250000</v>
      </c>
      <c r="AC107" s="1">
        <v>0</v>
      </c>
      <c r="AD107" s="1">
        <v>0</v>
      </c>
      <c r="AE107" s="1"/>
      <c r="AF107" s="217"/>
      <c r="AG107" s="1">
        <v>0</v>
      </c>
      <c r="AH107" s="1">
        <v>0</v>
      </c>
      <c r="AI107" s="1">
        <v>0</v>
      </c>
      <c r="AJ107" s="1">
        <v>2618986</v>
      </c>
      <c r="AK107" s="1">
        <v>0</v>
      </c>
      <c r="AL107" s="1">
        <f>SUM(AG107:AK107)</f>
        <v>2618986</v>
      </c>
      <c r="AM107" s="1">
        <v>10580000</v>
      </c>
      <c r="AN107" s="10">
        <f t="shared" si="35"/>
        <v>13449999</v>
      </c>
      <c r="AO107" s="217"/>
      <c r="AP107" s="506" t="s">
        <v>645</v>
      </c>
      <c r="AQ107" s="131"/>
      <c r="AR107" s="69"/>
      <c r="AS107" s="350"/>
      <c r="AT107" s="71"/>
    </row>
    <row r="108" spans="1:46" s="240" customFormat="1" ht="22.5" customHeight="1">
      <c r="A108" s="2">
        <v>103</v>
      </c>
      <c r="B108" s="233" t="s">
        <v>473</v>
      </c>
      <c r="C108" s="233" t="s">
        <v>50</v>
      </c>
      <c r="D108" s="233"/>
      <c r="E108" s="233"/>
      <c r="F108" s="253" t="s">
        <v>388</v>
      </c>
      <c r="G108" s="233" t="s">
        <v>63</v>
      </c>
      <c r="H108" s="233"/>
      <c r="I108" s="235"/>
      <c r="J108" s="235"/>
      <c r="K108" s="236"/>
      <c r="L108" s="236"/>
      <c r="M108" s="236"/>
      <c r="N108" s="236"/>
      <c r="O108" s="236"/>
      <c r="P108" s="236"/>
      <c r="Q108" s="236">
        <v>0</v>
      </c>
      <c r="R108" s="236">
        <v>0</v>
      </c>
      <c r="S108" s="236">
        <f t="shared" si="41"/>
        <v>0</v>
      </c>
      <c r="T108" s="236">
        <v>0</v>
      </c>
      <c r="U108" s="236">
        <v>0</v>
      </c>
      <c r="V108" s="236">
        <f t="shared" si="33"/>
        <v>0</v>
      </c>
      <c r="W108" s="236"/>
      <c r="X108" s="236"/>
      <c r="Y108" s="236"/>
      <c r="Z108" s="236"/>
      <c r="AA108" s="236"/>
      <c r="AB108" s="236">
        <f>SUM(V108:AA108)</f>
        <v>0</v>
      </c>
      <c r="AC108" s="236">
        <v>0</v>
      </c>
      <c r="AD108" s="236">
        <v>0</v>
      </c>
      <c r="AE108" s="236"/>
      <c r="AF108" s="217"/>
      <c r="AG108" s="236">
        <v>0</v>
      </c>
      <c r="AH108" s="236">
        <v>0</v>
      </c>
      <c r="AI108" s="236">
        <v>0</v>
      </c>
      <c r="AJ108" s="236">
        <v>0</v>
      </c>
      <c r="AK108" s="236">
        <v>0</v>
      </c>
      <c r="AL108" s="236">
        <f>SUM(AG108:AK108)</f>
        <v>0</v>
      </c>
      <c r="AM108" s="236">
        <v>28200000</v>
      </c>
      <c r="AN108" s="238">
        <f t="shared" si="35"/>
        <v>28200000</v>
      </c>
      <c r="AO108" s="217"/>
      <c r="AP108" s="500" t="s">
        <v>646</v>
      </c>
      <c r="AQ108" s="467"/>
      <c r="AR108" s="243"/>
      <c r="AS108" s="437"/>
      <c r="AT108" s="247"/>
    </row>
    <row r="109" spans="1:46" s="5" customFormat="1" ht="22.5" customHeight="1">
      <c r="A109" s="2">
        <v>104</v>
      </c>
      <c r="B109" s="3" t="s">
        <v>474</v>
      </c>
      <c r="C109" s="3" t="s">
        <v>50</v>
      </c>
      <c r="D109" s="3"/>
      <c r="E109" s="3"/>
      <c r="F109" s="78" t="s">
        <v>389</v>
      </c>
      <c r="G109" s="3">
        <v>5</v>
      </c>
      <c r="H109" s="3"/>
      <c r="I109" s="9"/>
      <c r="J109" s="9"/>
      <c r="K109" s="1"/>
      <c r="L109" s="1"/>
      <c r="M109" s="1"/>
      <c r="N109" s="1"/>
      <c r="O109" s="1"/>
      <c r="P109" s="1"/>
      <c r="Q109" s="1">
        <v>0</v>
      </c>
      <c r="R109" s="1">
        <v>0</v>
      </c>
      <c r="S109" s="1">
        <f t="shared" si="41"/>
        <v>0</v>
      </c>
      <c r="T109" s="1">
        <v>0</v>
      </c>
      <c r="U109" s="1">
        <v>0</v>
      </c>
      <c r="V109" s="1">
        <f t="shared" si="33"/>
        <v>0</v>
      </c>
      <c r="W109" s="1"/>
      <c r="X109" s="1"/>
      <c r="Y109" s="1"/>
      <c r="Z109" s="1"/>
      <c r="AA109" s="1"/>
      <c r="AB109" s="1">
        <f>SUM(V109:AA109)</f>
        <v>0</v>
      </c>
      <c r="AC109" s="1">
        <v>0</v>
      </c>
      <c r="AD109" s="1">
        <v>0</v>
      </c>
      <c r="AE109" s="1"/>
      <c r="AF109" s="217"/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f>SUM(AG109:AK109)</f>
        <v>0</v>
      </c>
      <c r="AM109" s="1">
        <v>5600000</v>
      </c>
      <c r="AN109" s="10">
        <f t="shared" si="35"/>
        <v>5600000</v>
      </c>
      <c r="AO109" s="217"/>
      <c r="AP109" s="501" t="s">
        <v>647</v>
      </c>
      <c r="AQ109" s="131"/>
      <c r="AR109" s="69"/>
      <c r="AS109" s="350"/>
      <c r="AT109" s="71"/>
    </row>
    <row r="110" spans="1:46" s="240" customFormat="1" ht="22.5" customHeight="1">
      <c r="A110" s="273">
        <v>105</v>
      </c>
      <c r="B110" s="264"/>
      <c r="C110" s="233" t="s">
        <v>50</v>
      </c>
      <c r="D110" s="264">
        <v>209267</v>
      </c>
      <c r="E110" s="264"/>
      <c r="F110" s="234" t="s">
        <v>517</v>
      </c>
      <c r="G110" s="233"/>
      <c r="H110" s="233"/>
      <c r="I110" s="235"/>
      <c r="J110" s="236"/>
      <c r="K110" s="236"/>
      <c r="L110" s="236"/>
      <c r="M110" s="236"/>
      <c r="N110" s="236"/>
      <c r="O110" s="236"/>
      <c r="P110" s="236"/>
      <c r="Q110" s="236"/>
      <c r="R110" s="236">
        <v>0</v>
      </c>
      <c r="S110" s="236">
        <v>0</v>
      </c>
      <c r="T110" s="236">
        <v>0</v>
      </c>
      <c r="U110" s="236">
        <v>0</v>
      </c>
      <c r="V110" s="236">
        <f t="shared" si="33"/>
        <v>0</v>
      </c>
      <c r="W110" s="236"/>
      <c r="X110" s="236"/>
      <c r="Y110" s="236"/>
      <c r="Z110" s="236"/>
      <c r="AA110" s="236"/>
      <c r="AB110" s="236">
        <v>0</v>
      </c>
      <c r="AC110" s="236">
        <v>0</v>
      </c>
      <c r="AD110" s="236">
        <v>0</v>
      </c>
      <c r="AE110" s="236"/>
      <c r="AF110" s="217"/>
      <c r="AG110" s="236">
        <v>500000</v>
      </c>
      <c r="AH110" s="236">
        <v>500000</v>
      </c>
      <c r="AI110" s="236">
        <v>0</v>
      </c>
      <c r="AJ110" s="236">
        <v>0</v>
      </c>
      <c r="AK110" s="236">
        <v>0</v>
      </c>
      <c r="AL110" s="236">
        <f t="shared" si="37"/>
        <v>1000000</v>
      </c>
      <c r="AM110" s="236">
        <v>0</v>
      </c>
      <c r="AN110" s="238">
        <f t="shared" si="35"/>
        <v>1000000</v>
      </c>
      <c r="AO110" s="217"/>
      <c r="AP110" s="500" t="s">
        <v>648</v>
      </c>
      <c r="AQ110" s="467"/>
      <c r="AR110" s="247"/>
      <c r="AS110" s="450"/>
      <c r="AT110" s="247"/>
    </row>
    <row r="111" spans="1:46" s="5" customFormat="1" ht="22.5" customHeight="1">
      <c r="A111" s="2">
        <v>106</v>
      </c>
      <c r="B111" s="3" t="s">
        <v>6</v>
      </c>
      <c r="C111" s="3" t="s">
        <v>50</v>
      </c>
      <c r="D111" s="3">
        <v>207454</v>
      </c>
      <c r="E111" s="3"/>
      <c r="F111" s="78" t="s">
        <v>390</v>
      </c>
      <c r="G111" s="3">
        <v>3</v>
      </c>
      <c r="H111" s="3"/>
      <c r="I111" s="9"/>
      <c r="J111" s="9"/>
      <c r="K111" s="1"/>
      <c r="L111" s="1"/>
      <c r="M111" s="1"/>
      <c r="N111" s="1"/>
      <c r="O111" s="1"/>
      <c r="P111" s="1"/>
      <c r="Q111" s="1">
        <v>0</v>
      </c>
      <c r="R111" s="1">
        <v>0</v>
      </c>
      <c r="S111" s="1">
        <f t="shared" si="41"/>
        <v>0</v>
      </c>
      <c r="T111" s="1">
        <v>150000</v>
      </c>
      <c r="U111" s="1">
        <v>-150000</v>
      </c>
      <c r="V111" s="1">
        <f t="shared" si="33"/>
        <v>0</v>
      </c>
      <c r="W111" s="1"/>
      <c r="X111" s="1"/>
      <c r="Y111" s="1"/>
      <c r="Z111" s="1"/>
      <c r="AA111" s="1"/>
      <c r="AB111" s="1">
        <f t="shared" si="40"/>
        <v>0</v>
      </c>
      <c r="AC111" s="1">
        <v>0</v>
      </c>
      <c r="AD111" s="1">
        <v>0</v>
      </c>
      <c r="AE111" s="1">
        <v>75000</v>
      </c>
      <c r="AF111" s="217"/>
      <c r="AG111" s="1">
        <v>75000</v>
      </c>
      <c r="AH111" s="1">
        <v>0</v>
      </c>
      <c r="AI111" s="1">
        <v>0</v>
      </c>
      <c r="AJ111" s="1">
        <v>0</v>
      </c>
      <c r="AK111" s="1">
        <v>0</v>
      </c>
      <c r="AL111" s="1">
        <f t="shared" si="37"/>
        <v>75000</v>
      </c>
      <c r="AM111" s="1">
        <v>2500000</v>
      </c>
      <c r="AN111" s="10">
        <f t="shared" si="35"/>
        <v>2575000</v>
      </c>
      <c r="AO111" s="217"/>
      <c r="AP111" s="501" t="s">
        <v>649</v>
      </c>
      <c r="AQ111" s="131"/>
      <c r="AR111" s="71"/>
      <c r="AS111" s="410"/>
      <c r="AT111" s="71"/>
    </row>
    <row r="112" spans="1:46" s="240" customFormat="1" ht="22.5" customHeight="1">
      <c r="A112" s="2">
        <v>107</v>
      </c>
      <c r="B112" s="233" t="s">
        <v>15</v>
      </c>
      <c r="C112" s="233" t="s">
        <v>50</v>
      </c>
      <c r="D112" s="233">
        <v>209268</v>
      </c>
      <c r="F112" s="245" t="s">
        <v>267</v>
      </c>
      <c r="G112" s="233">
        <v>3</v>
      </c>
      <c r="H112" s="233"/>
      <c r="I112" s="236"/>
      <c r="J112" s="236"/>
      <c r="K112" s="236"/>
      <c r="L112" s="236"/>
      <c r="M112" s="236"/>
      <c r="N112" s="236">
        <v>0</v>
      </c>
      <c r="O112" s="236">
        <v>0</v>
      </c>
      <c r="P112" s="236">
        <v>0</v>
      </c>
      <c r="Q112" s="236">
        <v>0</v>
      </c>
      <c r="R112" s="236">
        <v>0</v>
      </c>
      <c r="S112" s="236">
        <f t="shared" si="41"/>
        <v>0</v>
      </c>
      <c r="T112" s="236">
        <v>0</v>
      </c>
      <c r="U112" s="236">
        <v>0</v>
      </c>
      <c r="V112" s="236">
        <f t="shared" si="33"/>
        <v>0</v>
      </c>
      <c r="W112" s="236"/>
      <c r="X112" s="236"/>
      <c r="Y112" s="236"/>
      <c r="Z112" s="236"/>
      <c r="AA112" s="236"/>
      <c r="AB112" s="236">
        <f t="shared" ref="AB112:AB115" si="42">SUM(V112:AA112)</f>
        <v>0</v>
      </c>
      <c r="AC112" s="236">
        <v>0</v>
      </c>
      <c r="AD112" s="236">
        <v>0</v>
      </c>
      <c r="AE112" s="236"/>
      <c r="AF112" s="217"/>
      <c r="AG112" s="236">
        <v>0</v>
      </c>
      <c r="AH112" s="236">
        <v>100000</v>
      </c>
      <c r="AI112" s="236">
        <v>700000</v>
      </c>
      <c r="AJ112" s="236">
        <v>0</v>
      </c>
      <c r="AK112" s="236">
        <v>0</v>
      </c>
      <c r="AL112" s="236">
        <f t="shared" si="37"/>
        <v>800000</v>
      </c>
      <c r="AM112" s="236">
        <v>0</v>
      </c>
      <c r="AN112" s="238">
        <f t="shared" si="35"/>
        <v>800000</v>
      </c>
      <c r="AO112" s="217"/>
      <c r="AP112" s="500" t="s">
        <v>650</v>
      </c>
      <c r="AQ112" s="443"/>
      <c r="AR112" s="243"/>
      <c r="AS112" s="443"/>
      <c r="AT112" s="247"/>
    </row>
    <row r="113" spans="1:46" s="5" customFormat="1" ht="22.5" customHeight="1">
      <c r="A113" s="2">
        <v>108</v>
      </c>
      <c r="B113" s="3" t="s">
        <v>26</v>
      </c>
      <c r="C113" s="3" t="s">
        <v>50</v>
      </c>
      <c r="D113" s="3"/>
      <c r="F113" s="68" t="s">
        <v>268</v>
      </c>
      <c r="G113" s="3">
        <v>3</v>
      </c>
      <c r="H113" s="3"/>
      <c r="I113" s="1"/>
      <c r="J113" s="1"/>
      <c r="K113" s="1"/>
      <c r="L113" s="1"/>
      <c r="M113" s="1"/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f t="shared" si="41"/>
        <v>0</v>
      </c>
      <c r="T113" s="1">
        <v>0</v>
      </c>
      <c r="U113" s="1">
        <v>0</v>
      </c>
      <c r="V113" s="1">
        <f t="shared" si="33"/>
        <v>0</v>
      </c>
      <c r="W113" s="1"/>
      <c r="X113" s="1"/>
      <c r="Y113" s="1"/>
      <c r="Z113" s="1"/>
      <c r="AA113" s="1"/>
      <c r="AB113" s="1">
        <f t="shared" si="42"/>
        <v>0</v>
      </c>
      <c r="AC113" s="1">
        <v>0</v>
      </c>
      <c r="AD113" s="1">
        <v>0</v>
      </c>
      <c r="AE113" s="1"/>
      <c r="AF113" s="217"/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f t="shared" si="37"/>
        <v>0</v>
      </c>
      <c r="AM113" s="1">
        <v>2150000</v>
      </c>
      <c r="AN113" s="10">
        <f t="shared" si="35"/>
        <v>2150000</v>
      </c>
      <c r="AO113" s="217"/>
      <c r="AP113" s="501" t="s">
        <v>652</v>
      </c>
      <c r="AQ113" s="366"/>
      <c r="AR113" s="69"/>
      <c r="AS113" s="366"/>
      <c r="AT113" s="71"/>
    </row>
    <row r="114" spans="1:46" s="240" customFormat="1" ht="22.5" customHeight="1">
      <c r="A114" s="273">
        <v>109</v>
      </c>
      <c r="B114" s="233" t="s">
        <v>26</v>
      </c>
      <c r="C114" s="233" t="s">
        <v>50</v>
      </c>
      <c r="D114" s="233"/>
      <c r="E114" s="233"/>
      <c r="F114" s="253" t="s">
        <v>391</v>
      </c>
      <c r="G114" s="233">
        <v>3</v>
      </c>
      <c r="H114" s="233"/>
      <c r="I114" s="235"/>
      <c r="J114" s="235"/>
      <c r="K114" s="236"/>
      <c r="L114" s="236"/>
      <c r="M114" s="236"/>
      <c r="N114" s="236"/>
      <c r="O114" s="236"/>
      <c r="P114" s="236"/>
      <c r="Q114" s="236">
        <v>0</v>
      </c>
      <c r="R114" s="236">
        <v>0</v>
      </c>
      <c r="S114" s="236">
        <f t="shared" si="41"/>
        <v>0</v>
      </c>
      <c r="T114" s="236">
        <v>0</v>
      </c>
      <c r="U114" s="236">
        <v>0</v>
      </c>
      <c r="V114" s="236">
        <f t="shared" si="33"/>
        <v>0</v>
      </c>
      <c r="W114" s="236"/>
      <c r="X114" s="236"/>
      <c r="Y114" s="236"/>
      <c r="Z114" s="236"/>
      <c r="AA114" s="236"/>
      <c r="AB114" s="236">
        <f t="shared" si="42"/>
        <v>0</v>
      </c>
      <c r="AC114" s="236">
        <v>0</v>
      </c>
      <c r="AD114" s="236">
        <v>0</v>
      </c>
      <c r="AE114" s="236"/>
      <c r="AF114" s="217"/>
      <c r="AG114" s="236">
        <v>0</v>
      </c>
      <c r="AH114" s="236">
        <v>0</v>
      </c>
      <c r="AI114" s="236">
        <v>0</v>
      </c>
      <c r="AJ114" s="236">
        <v>0</v>
      </c>
      <c r="AK114" s="236">
        <v>0</v>
      </c>
      <c r="AL114" s="236">
        <f>SUM(AG114:AK114)</f>
        <v>0</v>
      </c>
      <c r="AM114" s="236">
        <v>6000000</v>
      </c>
      <c r="AN114" s="238">
        <f t="shared" si="35"/>
        <v>6000000</v>
      </c>
      <c r="AO114" s="217"/>
      <c r="AP114" s="500" t="s">
        <v>651</v>
      </c>
      <c r="AQ114" s="467"/>
      <c r="AR114" s="243"/>
      <c r="AS114" s="437"/>
      <c r="AT114" s="247"/>
    </row>
    <row r="115" spans="1:46" s="5" customFormat="1" ht="22.5" customHeight="1">
      <c r="A115" s="2">
        <v>110</v>
      </c>
      <c r="B115" s="3" t="s">
        <v>4</v>
      </c>
      <c r="C115" s="3" t="s">
        <v>50</v>
      </c>
      <c r="D115" s="3">
        <v>207127</v>
      </c>
      <c r="E115" s="3"/>
      <c r="F115" s="53" t="s">
        <v>97</v>
      </c>
      <c r="G115" s="3">
        <v>3</v>
      </c>
      <c r="H115" s="3"/>
      <c r="I115" s="9">
        <v>0</v>
      </c>
      <c r="J115" s="9"/>
      <c r="K115" s="1">
        <v>0</v>
      </c>
      <c r="L115" s="1">
        <v>9287</v>
      </c>
      <c r="M115" s="1">
        <v>0</v>
      </c>
      <c r="N115" s="1">
        <v>0</v>
      </c>
      <c r="O115" s="1">
        <v>0</v>
      </c>
      <c r="P115" s="1">
        <v>0</v>
      </c>
      <c r="Q115" s="1">
        <v>58487</v>
      </c>
      <c r="R115" s="1">
        <v>154209</v>
      </c>
      <c r="S115" s="1">
        <f t="shared" si="41"/>
        <v>221983</v>
      </c>
      <c r="T115" s="1">
        <v>1300000</v>
      </c>
      <c r="U115" s="1">
        <v>443784</v>
      </c>
      <c r="V115" s="1">
        <f t="shared" si="33"/>
        <v>1743784</v>
      </c>
      <c r="W115" s="1"/>
      <c r="X115" s="1"/>
      <c r="Y115" s="1"/>
      <c r="Z115" s="1"/>
      <c r="AA115" s="12"/>
      <c r="AB115" s="1">
        <f t="shared" si="42"/>
        <v>1743784</v>
      </c>
      <c r="AC115" s="1">
        <v>0</v>
      </c>
      <c r="AD115" s="1">
        <v>0</v>
      </c>
      <c r="AE115" s="1"/>
      <c r="AF115" s="217"/>
      <c r="AG115" s="1">
        <v>4100000</v>
      </c>
      <c r="AH115" s="1">
        <v>0</v>
      </c>
      <c r="AI115" s="1">
        <v>0</v>
      </c>
      <c r="AJ115" s="1">
        <v>0</v>
      </c>
      <c r="AK115" s="1">
        <v>0</v>
      </c>
      <c r="AL115" s="1">
        <f t="shared" si="37"/>
        <v>4100000</v>
      </c>
      <c r="AM115" s="1">
        <v>0</v>
      </c>
      <c r="AN115" s="10">
        <f t="shared" si="35"/>
        <v>6065767</v>
      </c>
      <c r="AO115" s="217"/>
      <c r="AP115" s="501" t="s">
        <v>653</v>
      </c>
      <c r="AQ115" s="366"/>
      <c r="AR115" s="69"/>
      <c r="AS115" s="366"/>
      <c r="AT115" s="69"/>
    </row>
    <row r="116" spans="1:46" s="240" customFormat="1" ht="22.5" customHeight="1">
      <c r="A116" s="2">
        <v>111</v>
      </c>
      <c r="B116" s="264" t="s">
        <v>253</v>
      </c>
      <c r="C116" s="233" t="s">
        <v>50</v>
      </c>
      <c r="D116" s="264">
        <v>207238</v>
      </c>
      <c r="E116" s="264"/>
      <c r="F116" s="234" t="s">
        <v>242</v>
      </c>
      <c r="G116" s="233">
        <v>5</v>
      </c>
      <c r="H116" s="233"/>
      <c r="I116" s="235">
        <v>27767</v>
      </c>
      <c r="J116" s="236"/>
      <c r="K116" s="236"/>
      <c r="L116" s="236"/>
      <c r="M116" s="236">
        <v>0</v>
      </c>
      <c r="N116" s="236">
        <v>0</v>
      </c>
      <c r="O116" s="236">
        <v>0</v>
      </c>
      <c r="P116" s="236">
        <v>0</v>
      </c>
      <c r="Q116" s="236">
        <v>0</v>
      </c>
      <c r="R116" s="236">
        <v>0</v>
      </c>
      <c r="S116" s="236">
        <f t="shared" si="41"/>
        <v>27767</v>
      </c>
      <c r="T116" s="236">
        <v>0</v>
      </c>
      <c r="U116" s="236">
        <v>0</v>
      </c>
      <c r="V116" s="236">
        <f t="shared" si="33"/>
        <v>0</v>
      </c>
      <c r="W116" s="236"/>
      <c r="X116" s="236"/>
      <c r="Y116" s="236"/>
      <c r="Z116" s="236"/>
      <c r="AA116" s="236"/>
      <c r="AB116" s="236">
        <f>V116+W116+X116+Z116+AA116+Y116</f>
        <v>0</v>
      </c>
      <c r="AC116" s="236">
        <v>0</v>
      </c>
      <c r="AD116" s="236">
        <v>0</v>
      </c>
      <c r="AE116" s="236"/>
      <c r="AF116" s="217"/>
      <c r="AG116" s="236">
        <v>0</v>
      </c>
      <c r="AH116" s="236">
        <v>0</v>
      </c>
      <c r="AI116" s="236">
        <v>0</v>
      </c>
      <c r="AJ116" s="236">
        <v>0</v>
      </c>
      <c r="AK116" s="236">
        <v>0</v>
      </c>
      <c r="AL116" s="236">
        <f t="shared" si="37"/>
        <v>0</v>
      </c>
      <c r="AM116" s="236">
        <v>4000000</v>
      </c>
      <c r="AN116" s="238">
        <f t="shared" si="35"/>
        <v>4027767</v>
      </c>
      <c r="AO116" s="217"/>
      <c r="AP116" s="500" t="s">
        <v>654</v>
      </c>
      <c r="AQ116" s="467"/>
      <c r="AR116" s="247"/>
      <c r="AS116" s="450"/>
      <c r="AT116" s="247"/>
    </row>
    <row r="117" spans="1:46" s="5" customFormat="1" ht="22.5" customHeight="1">
      <c r="A117" s="2">
        <v>112</v>
      </c>
      <c r="B117" s="91" t="s">
        <v>253</v>
      </c>
      <c r="C117" s="3" t="s">
        <v>50</v>
      </c>
      <c r="D117" s="91">
        <v>207239</v>
      </c>
      <c r="E117" s="91"/>
      <c r="F117" s="4" t="s">
        <v>243</v>
      </c>
      <c r="G117" s="3">
        <v>5</v>
      </c>
      <c r="H117" s="3"/>
      <c r="I117" s="9">
        <v>403481</v>
      </c>
      <c r="J117" s="1"/>
      <c r="K117" s="1"/>
      <c r="L117" s="1"/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f t="shared" si="41"/>
        <v>403481</v>
      </c>
      <c r="T117" s="1">
        <v>0</v>
      </c>
      <c r="U117" s="1">
        <v>0</v>
      </c>
      <c r="V117" s="1">
        <f t="shared" si="33"/>
        <v>0</v>
      </c>
      <c r="W117" s="1"/>
      <c r="X117" s="1"/>
      <c r="Y117" s="1"/>
      <c r="Z117" s="1"/>
      <c r="AA117" s="1"/>
      <c r="AB117" s="1">
        <f>V117+W117+X117+Z117+AA117+Y117</f>
        <v>0</v>
      </c>
      <c r="AC117" s="1">
        <v>0</v>
      </c>
      <c r="AD117" s="1">
        <v>0</v>
      </c>
      <c r="AE117" s="1"/>
      <c r="AF117" s="217"/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f t="shared" si="37"/>
        <v>0</v>
      </c>
      <c r="AM117" s="1">
        <v>6500000</v>
      </c>
      <c r="AN117" s="10">
        <f t="shared" si="35"/>
        <v>6903481</v>
      </c>
      <c r="AO117" s="217"/>
      <c r="AP117" s="501" t="s">
        <v>655</v>
      </c>
      <c r="AQ117" s="131"/>
      <c r="AR117" s="71"/>
      <c r="AS117" s="338"/>
      <c r="AT117" s="71"/>
    </row>
    <row r="118" spans="1:46" s="240" customFormat="1" ht="22.5" customHeight="1">
      <c r="A118" s="273">
        <v>113</v>
      </c>
      <c r="B118" s="233"/>
      <c r="C118" s="233" t="s">
        <v>50</v>
      </c>
      <c r="D118" s="233">
        <v>209269</v>
      </c>
      <c r="E118" s="233"/>
      <c r="F118" s="234" t="s">
        <v>487</v>
      </c>
      <c r="G118" s="233"/>
      <c r="H118" s="233"/>
      <c r="I118" s="235"/>
      <c r="J118" s="235"/>
      <c r="K118" s="236"/>
      <c r="L118" s="236"/>
      <c r="M118" s="236"/>
      <c r="N118" s="236"/>
      <c r="O118" s="236"/>
      <c r="P118" s="236"/>
      <c r="Q118" s="236"/>
      <c r="R118" s="236">
        <v>0</v>
      </c>
      <c r="S118" s="236">
        <f t="shared" si="41"/>
        <v>0</v>
      </c>
      <c r="T118" s="236">
        <v>0</v>
      </c>
      <c r="U118" s="236">
        <v>0</v>
      </c>
      <c r="V118" s="236">
        <f t="shared" si="33"/>
        <v>0</v>
      </c>
      <c r="W118" s="236"/>
      <c r="X118" s="236"/>
      <c r="Y118" s="236"/>
      <c r="Z118" s="236"/>
      <c r="AA118" s="236"/>
      <c r="AB118" s="228">
        <f>SUM(V118:AA118)</f>
        <v>0</v>
      </c>
      <c r="AC118" s="236">
        <v>0</v>
      </c>
      <c r="AD118" s="236">
        <v>0</v>
      </c>
      <c r="AE118" s="236"/>
      <c r="AF118" s="217"/>
      <c r="AG118" s="236">
        <v>230000</v>
      </c>
      <c r="AH118" s="236">
        <v>200000</v>
      </c>
      <c r="AI118" s="236">
        <v>1533000</v>
      </c>
      <c r="AJ118" s="236">
        <v>0</v>
      </c>
      <c r="AK118" s="236">
        <v>0</v>
      </c>
      <c r="AL118" s="236">
        <f>SUM(AG118:AK118)</f>
        <v>1963000</v>
      </c>
      <c r="AM118" s="236">
        <v>0</v>
      </c>
      <c r="AN118" s="238">
        <f t="shared" si="35"/>
        <v>1963000</v>
      </c>
      <c r="AO118" s="217"/>
      <c r="AP118" s="500" t="s">
        <v>656</v>
      </c>
      <c r="AQ118" s="443"/>
      <c r="AR118" s="243"/>
      <c r="AS118" s="437"/>
      <c r="AT118" s="247"/>
    </row>
    <row r="119" spans="1:46" s="5" customFormat="1" ht="22.5" customHeight="1">
      <c r="A119" s="2">
        <v>114</v>
      </c>
      <c r="B119" s="3" t="s">
        <v>19</v>
      </c>
      <c r="C119" s="3" t="s">
        <v>50</v>
      </c>
      <c r="D119" s="3">
        <v>200627</v>
      </c>
      <c r="E119" s="3"/>
      <c r="F119" s="53" t="s">
        <v>342</v>
      </c>
      <c r="G119" s="3">
        <v>3</v>
      </c>
      <c r="H119" s="3"/>
      <c r="I119" s="9"/>
      <c r="J119" s="9"/>
      <c r="K119" s="1"/>
      <c r="L119" s="1"/>
      <c r="M119" s="1"/>
      <c r="N119" s="1"/>
      <c r="O119" s="1"/>
      <c r="P119" s="1">
        <v>0</v>
      </c>
      <c r="Q119" s="1">
        <v>0</v>
      </c>
      <c r="R119" s="1">
        <v>0</v>
      </c>
      <c r="S119" s="1">
        <f t="shared" si="41"/>
        <v>0</v>
      </c>
      <c r="T119" s="1">
        <v>0</v>
      </c>
      <c r="U119" s="1">
        <v>0</v>
      </c>
      <c r="V119" s="1">
        <f t="shared" si="33"/>
        <v>0</v>
      </c>
      <c r="W119" s="1"/>
      <c r="X119" s="1"/>
      <c r="Y119" s="1"/>
      <c r="Z119" s="1"/>
      <c r="AA119" s="1"/>
      <c r="AB119" s="1">
        <f>SUM(V119:AA119)</f>
        <v>0</v>
      </c>
      <c r="AC119" s="1">
        <v>0</v>
      </c>
      <c r="AD119" s="1">
        <v>0</v>
      </c>
      <c r="AE119" s="1"/>
      <c r="AF119" s="217"/>
      <c r="AG119" s="1">
        <v>0</v>
      </c>
      <c r="AH119" s="1">
        <v>200000</v>
      </c>
      <c r="AI119" s="1">
        <v>0</v>
      </c>
      <c r="AJ119" s="1">
        <v>0</v>
      </c>
      <c r="AK119" s="1">
        <v>0</v>
      </c>
      <c r="AL119" s="1">
        <f>SUM(AG119:AK119)</f>
        <v>200000</v>
      </c>
      <c r="AM119" s="1">
        <v>0</v>
      </c>
      <c r="AN119" s="10">
        <f t="shared" si="35"/>
        <v>200000</v>
      </c>
      <c r="AO119" s="217"/>
      <c r="AP119" s="501" t="s">
        <v>657</v>
      </c>
      <c r="AQ119" s="314"/>
      <c r="AR119" s="71"/>
      <c r="AS119" s="366"/>
      <c r="AT119" s="71"/>
    </row>
    <row r="120" spans="1:46" s="240" customFormat="1" ht="22.5" customHeight="1">
      <c r="A120" s="2">
        <v>115</v>
      </c>
      <c r="B120" s="233" t="s">
        <v>19</v>
      </c>
      <c r="C120" s="233" t="s">
        <v>50</v>
      </c>
      <c r="D120" s="233">
        <v>200623</v>
      </c>
      <c r="E120" s="233"/>
      <c r="F120" s="253" t="s">
        <v>392</v>
      </c>
      <c r="G120" s="233">
        <v>3</v>
      </c>
      <c r="H120" s="233"/>
      <c r="I120" s="235"/>
      <c r="J120" s="235"/>
      <c r="K120" s="236"/>
      <c r="L120" s="236"/>
      <c r="M120" s="236"/>
      <c r="N120" s="236"/>
      <c r="O120" s="236"/>
      <c r="P120" s="236"/>
      <c r="Q120" s="236">
        <v>0</v>
      </c>
      <c r="R120" s="236">
        <v>0</v>
      </c>
      <c r="S120" s="236">
        <f t="shared" si="41"/>
        <v>0</v>
      </c>
      <c r="T120" s="236">
        <v>0</v>
      </c>
      <c r="U120" s="236">
        <v>0</v>
      </c>
      <c r="V120" s="236">
        <f t="shared" si="33"/>
        <v>0</v>
      </c>
      <c r="W120" s="236"/>
      <c r="X120" s="236"/>
      <c r="Y120" s="236"/>
      <c r="Z120" s="236"/>
      <c r="AA120" s="236"/>
      <c r="AB120" s="236">
        <f>SUM(V120:AA120)</f>
        <v>0</v>
      </c>
      <c r="AC120" s="236">
        <v>0</v>
      </c>
      <c r="AD120" s="236">
        <v>0</v>
      </c>
      <c r="AE120" s="236"/>
      <c r="AF120" s="217"/>
      <c r="AG120" s="236">
        <v>0</v>
      </c>
      <c r="AH120" s="236">
        <v>759000</v>
      </c>
      <c r="AI120" s="236">
        <v>0</v>
      </c>
      <c r="AJ120" s="236">
        <v>0</v>
      </c>
      <c r="AK120" s="236">
        <v>0</v>
      </c>
      <c r="AL120" s="236">
        <f t="shared" si="37"/>
        <v>759000</v>
      </c>
      <c r="AM120" s="236">
        <v>0</v>
      </c>
      <c r="AN120" s="238">
        <f t="shared" si="35"/>
        <v>759000</v>
      </c>
      <c r="AO120" s="217"/>
      <c r="AP120" s="500" t="s">
        <v>658</v>
      </c>
      <c r="AQ120" s="467"/>
      <c r="AR120" s="247"/>
      <c r="AS120" s="438"/>
      <c r="AT120" s="247"/>
    </row>
    <row r="121" spans="1:46" s="5" customFormat="1" ht="22.5" customHeight="1">
      <c r="A121" s="2">
        <v>116</v>
      </c>
      <c r="B121" s="3" t="s">
        <v>16</v>
      </c>
      <c r="C121" s="3" t="s">
        <v>50</v>
      </c>
      <c r="D121" s="3">
        <v>207284</v>
      </c>
      <c r="E121" s="3"/>
      <c r="F121" s="4" t="s">
        <v>98</v>
      </c>
      <c r="G121" s="3">
        <v>5</v>
      </c>
      <c r="H121" s="3"/>
      <c r="I121" s="9">
        <v>0</v>
      </c>
      <c r="J121" s="9"/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f t="shared" si="41"/>
        <v>0</v>
      </c>
      <c r="T121" s="1">
        <v>0</v>
      </c>
      <c r="U121" s="1">
        <v>0</v>
      </c>
      <c r="V121" s="1">
        <f t="shared" si="33"/>
        <v>0</v>
      </c>
      <c r="W121" s="1"/>
      <c r="X121" s="1"/>
      <c r="Y121" s="1"/>
      <c r="Z121" s="1"/>
      <c r="AA121" s="1"/>
      <c r="AB121" s="1">
        <f t="shared" ref="AB121:AB129" si="43">SUM(V121:AA121)</f>
        <v>0</v>
      </c>
      <c r="AC121" s="1">
        <v>0</v>
      </c>
      <c r="AD121" s="1">
        <v>0</v>
      </c>
      <c r="AE121" s="1"/>
      <c r="AF121" s="217"/>
      <c r="AG121" s="1">
        <v>1260000</v>
      </c>
      <c r="AH121" s="1">
        <v>0</v>
      </c>
      <c r="AI121" s="1">
        <v>4500000</v>
      </c>
      <c r="AJ121" s="1">
        <v>0</v>
      </c>
      <c r="AK121" s="1">
        <v>0</v>
      </c>
      <c r="AL121" s="1">
        <f t="shared" si="37"/>
        <v>5760000</v>
      </c>
      <c r="AM121" s="1">
        <v>0</v>
      </c>
      <c r="AN121" s="10">
        <f t="shared" si="35"/>
        <v>5760000</v>
      </c>
      <c r="AO121" s="217"/>
      <c r="AP121" s="501" t="s">
        <v>659</v>
      </c>
      <c r="AQ121" s="366"/>
      <c r="AR121" s="69"/>
      <c r="AS121" s="366"/>
      <c r="AT121" s="71"/>
    </row>
    <row r="122" spans="1:46" s="240" customFormat="1" ht="22.5" customHeight="1">
      <c r="A122" s="273">
        <v>117</v>
      </c>
      <c r="B122" s="233" t="s">
        <v>12</v>
      </c>
      <c r="C122" s="233" t="s">
        <v>50</v>
      </c>
      <c r="D122" s="233">
        <v>207455</v>
      </c>
      <c r="E122" s="233"/>
      <c r="F122" s="253" t="s">
        <v>393</v>
      </c>
      <c r="G122" s="233">
        <v>3</v>
      </c>
      <c r="H122" s="233"/>
      <c r="I122" s="235"/>
      <c r="J122" s="235"/>
      <c r="K122" s="236"/>
      <c r="L122" s="236"/>
      <c r="M122" s="236"/>
      <c r="N122" s="236"/>
      <c r="O122" s="236"/>
      <c r="P122" s="236"/>
      <c r="Q122" s="236">
        <v>0</v>
      </c>
      <c r="R122" s="236">
        <v>57160</v>
      </c>
      <c r="S122" s="236">
        <f t="shared" si="41"/>
        <v>57160</v>
      </c>
      <c r="T122" s="236">
        <v>0</v>
      </c>
      <c r="U122" s="236">
        <v>447645</v>
      </c>
      <c r="V122" s="236">
        <f t="shared" si="33"/>
        <v>447645</v>
      </c>
      <c r="W122" s="236"/>
      <c r="X122" s="236"/>
      <c r="Y122" s="236"/>
      <c r="Z122" s="236"/>
      <c r="AA122" s="236"/>
      <c r="AB122" s="236">
        <f t="shared" si="43"/>
        <v>447645</v>
      </c>
      <c r="AC122" s="236">
        <v>0</v>
      </c>
      <c r="AD122" s="236">
        <v>0</v>
      </c>
      <c r="AE122" s="236"/>
      <c r="AF122" s="217"/>
      <c r="AG122" s="236">
        <v>0</v>
      </c>
      <c r="AH122" s="236">
        <v>1500000</v>
      </c>
      <c r="AI122" s="236">
        <v>1500000</v>
      </c>
      <c r="AJ122" s="236">
        <v>0</v>
      </c>
      <c r="AK122" s="236">
        <v>0</v>
      </c>
      <c r="AL122" s="236">
        <f>SUM(AG122:AK122)</f>
        <v>3000000</v>
      </c>
      <c r="AM122" s="236">
        <v>0</v>
      </c>
      <c r="AN122" s="238">
        <f t="shared" si="35"/>
        <v>3504805</v>
      </c>
      <c r="AO122" s="217"/>
      <c r="AP122" s="500" t="s">
        <v>660</v>
      </c>
      <c r="AQ122" s="467"/>
      <c r="AR122" s="247"/>
      <c r="AS122" s="438"/>
      <c r="AT122" s="247"/>
    </row>
    <row r="123" spans="1:46" s="5" customFormat="1" ht="22.5" customHeight="1">
      <c r="A123" s="2">
        <v>118</v>
      </c>
      <c r="B123" s="3" t="s">
        <v>23</v>
      </c>
      <c r="C123" s="3" t="s">
        <v>50</v>
      </c>
      <c r="D123" s="3">
        <v>207162</v>
      </c>
      <c r="E123" s="3"/>
      <c r="F123" s="53" t="s">
        <v>397</v>
      </c>
      <c r="G123" s="3">
        <v>3</v>
      </c>
      <c r="H123" s="3"/>
      <c r="I123" s="9">
        <v>0</v>
      </c>
      <c r="J123" s="9"/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f t="shared" si="41"/>
        <v>0</v>
      </c>
      <c r="T123" s="1">
        <v>0</v>
      </c>
      <c r="U123" s="1">
        <v>0</v>
      </c>
      <c r="V123" s="1">
        <f t="shared" si="33"/>
        <v>0</v>
      </c>
      <c r="W123" s="1"/>
      <c r="X123" s="1"/>
      <c r="Y123" s="1"/>
      <c r="Z123" s="1"/>
      <c r="AA123" s="1"/>
      <c r="AB123" s="1">
        <f t="shared" si="43"/>
        <v>0</v>
      </c>
      <c r="AC123" s="1">
        <v>0</v>
      </c>
      <c r="AD123" s="1">
        <v>0</v>
      </c>
      <c r="AE123" s="1"/>
      <c r="AF123" s="217"/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f t="shared" ref="AL123:AL141" si="44">SUM(AG123:AK123)</f>
        <v>0</v>
      </c>
      <c r="AM123" s="1">
        <v>1800000</v>
      </c>
      <c r="AN123" s="10">
        <f t="shared" si="35"/>
        <v>1800000</v>
      </c>
      <c r="AO123" s="217"/>
      <c r="AP123" s="504" t="s">
        <v>661</v>
      </c>
      <c r="AQ123" s="366"/>
      <c r="AR123" s="69"/>
      <c r="AS123" s="366"/>
      <c r="AT123" s="71"/>
    </row>
    <row r="124" spans="1:46" s="240" customFormat="1" ht="22.5" customHeight="1">
      <c r="A124" s="2">
        <v>119</v>
      </c>
      <c r="B124" s="233" t="s">
        <v>12</v>
      </c>
      <c r="C124" s="233" t="s">
        <v>50</v>
      </c>
      <c r="D124" s="233">
        <v>207424</v>
      </c>
      <c r="E124" s="233"/>
      <c r="F124" s="253" t="s">
        <v>100</v>
      </c>
      <c r="G124" s="233">
        <v>3</v>
      </c>
      <c r="H124" s="233"/>
      <c r="I124" s="235">
        <v>586870</v>
      </c>
      <c r="J124" s="235">
        <v>223717</v>
      </c>
      <c r="K124" s="236">
        <v>170815</v>
      </c>
      <c r="L124" s="236">
        <v>222618</v>
      </c>
      <c r="M124" s="236">
        <v>307965</v>
      </c>
      <c r="N124" s="236">
        <v>7668</v>
      </c>
      <c r="O124" s="236">
        <v>164024</v>
      </c>
      <c r="P124" s="236">
        <v>181483</v>
      </c>
      <c r="Q124" s="236">
        <v>249714</v>
      </c>
      <c r="R124" s="236">
        <v>556144</v>
      </c>
      <c r="S124" s="236">
        <f t="shared" si="41"/>
        <v>2671018</v>
      </c>
      <c r="T124" s="236">
        <v>700000</v>
      </c>
      <c r="U124" s="236">
        <v>405674</v>
      </c>
      <c r="V124" s="236">
        <f t="shared" si="33"/>
        <v>1105674</v>
      </c>
      <c r="W124" s="236"/>
      <c r="X124" s="236"/>
      <c r="Y124" s="236"/>
      <c r="Z124" s="236"/>
      <c r="AA124" s="236"/>
      <c r="AB124" s="236">
        <f t="shared" si="43"/>
        <v>1105674</v>
      </c>
      <c r="AC124" s="236">
        <v>0</v>
      </c>
      <c r="AD124" s="236">
        <v>0</v>
      </c>
      <c r="AE124" s="236"/>
      <c r="AF124" s="217"/>
      <c r="AG124" s="236">
        <v>400000</v>
      </c>
      <c r="AH124" s="236">
        <v>400000</v>
      </c>
      <c r="AI124" s="236">
        <v>300000</v>
      </c>
      <c r="AJ124" s="236">
        <v>200000</v>
      </c>
      <c r="AK124" s="236">
        <v>200000</v>
      </c>
      <c r="AL124" s="236">
        <f t="shared" si="44"/>
        <v>1500000</v>
      </c>
      <c r="AM124" s="236">
        <v>1500000</v>
      </c>
      <c r="AN124" s="238">
        <f t="shared" si="35"/>
        <v>6776692</v>
      </c>
      <c r="AO124" s="217"/>
      <c r="AP124" s="500" t="s">
        <v>662</v>
      </c>
      <c r="AQ124" s="443"/>
      <c r="AR124" s="243"/>
      <c r="AS124" s="443"/>
      <c r="AT124" s="247"/>
    </row>
    <row r="125" spans="1:46" s="5" customFormat="1" ht="22.5" customHeight="1">
      <c r="A125" s="273">
        <v>120</v>
      </c>
      <c r="B125" s="3" t="s">
        <v>12</v>
      </c>
      <c r="C125" s="3" t="s">
        <v>50</v>
      </c>
      <c r="D125" s="3">
        <v>207456</v>
      </c>
      <c r="E125" s="3"/>
      <c r="F125" s="78" t="s">
        <v>394</v>
      </c>
      <c r="G125" s="3">
        <v>3</v>
      </c>
      <c r="H125" s="3"/>
      <c r="I125" s="9"/>
      <c r="J125" s="9"/>
      <c r="K125" s="1"/>
      <c r="L125" s="1"/>
      <c r="M125" s="1"/>
      <c r="N125" s="1"/>
      <c r="O125" s="1"/>
      <c r="P125" s="1"/>
      <c r="Q125" s="1">
        <v>0</v>
      </c>
      <c r="R125" s="1">
        <v>38048</v>
      </c>
      <c r="S125" s="1">
        <f t="shared" si="41"/>
        <v>38048</v>
      </c>
      <c r="T125" s="1">
        <v>0</v>
      </c>
      <c r="U125" s="1">
        <v>144313</v>
      </c>
      <c r="V125" s="1">
        <f t="shared" si="33"/>
        <v>144313</v>
      </c>
      <c r="W125" s="1"/>
      <c r="X125" s="1"/>
      <c r="Y125" s="1"/>
      <c r="Z125" s="1"/>
      <c r="AA125" s="1"/>
      <c r="AB125" s="1">
        <f t="shared" si="43"/>
        <v>144313</v>
      </c>
      <c r="AC125" s="1">
        <v>0</v>
      </c>
      <c r="AD125" s="1">
        <v>0</v>
      </c>
      <c r="AE125" s="1"/>
      <c r="AF125" s="217"/>
      <c r="AG125" s="1">
        <v>150000</v>
      </c>
      <c r="AH125" s="1">
        <v>150000</v>
      </c>
      <c r="AI125" s="1">
        <v>150000</v>
      </c>
      <c r="AJ125" s="1">
        <v>400000</v>
      </c>
      <c r="AK125" s="1">
        <v>0</v>
      </c>
      <c r="AL125" s="1">
        <f t="shared" si="44"/>
        <v>850000</v>
      </c>
      <c r="AM125" s="1">
        <v>0</v>
      </c>
      <c r="AN125" s="10">
        <f t="shared" si="35"/>
        <v>1032361</v>
      </c>
      <c r="AO125" s="217"/>
      <c r="AP125" s="501" t="s">
        <v>663</v>
      </c>
      <c r="AQ125" s="131"/>
      <c r="AR125" s="69"/>
      <c r="AS125" s="350"/>
      <c r="AT125" s="71"/>
    </row>
    <row r="126" spans="1:46" s="240" customFormat="1" ht="22.5" customHeight="1">
      <c r="A126" s="2">
        <v>121</v>
      </c>
      <c r="B126" s="233" t="s">
        <v>12</v>
      </c>
      <c r="C126" s="233" t="s">
        <v>50</v>
      </c>
      <c r="D126" s="233">
        <v>207184</v>
      </c>
      <c r="E126" s="233"/>
      <c r="F126" s="234" t="s">
        <v>101</v>
      </c>
      <c r="G126" s="233">
        <v>5</v>
      </c>
      <c r="H126" s="233"/>
      <c r="I126" s="235">
        <v>0</v>
      </c>
      <c r="J126" s="235"/>
      <c r="K126" s="236">
        <v>0</v>
      </c>
      <c r="L126" s="236">
        <v>132553</v>
      </c>
      <c r="M126" s="236">
        <v>110241</v>
      </c>
      <c r="N126" s="236">
        <v>16077</v>
      </c>
      <c r="O126" s="236">
        <v>29635</v>
      </c>
      <c r="P126" s="236">
        <v>41454</v>
      </c>
      <c r="Q126" s="236">
        <v>0</v>
      </c>
      <c r="R126" s="236">
        <v>0</v>
      </c>
      <c r="S126" s="236">
        <f t="shared" si="41"/>
        <v>329960</v>
      </c>
      <c r="T126" s="236">
        <v>0</v>
      </c>
      <c r="U126" s="236">
        <v>0</v>
      </c>
      <c r="V126" s="236">
        <f t="shared" si="33"/>
        <v>0</v>
      </c>
      <c r="W126" s="236"/>
      <c r="X126" s="236"/>
      <c r="Y126" s="236"/>
      <c r="Z126" s="236"/>
      <c r="AA126" s="239"/>
      <c r="AB126" s="236">
        <f t="shared" si="43"/>
        <v>0</v>
      </c>
      <c r="AC126" s="236">
        <v>0</v>
      </c>
      <c r="AD126" s="236">
        <v>0</v>
      </c>
      <c r="AE126" s="236"/>
      <c r="AF126" s="217"/>
      <c r="AG126" s="236">
        <v>0</v>
      </c>
      <c r="AH126" s="236">
        <v>0</v>
      </c>
      <c r="AI126" s="236">
        <v>0</v>
      </c>
      <c r="AJ126" s="236">
        <v>200000</v>
      </c>
      <c r="AK126" s="236">
        <v>2000000</v>
      </c>
      <c r="AL126" s="236">
        <f t="shared" si="44"/>
        <v>2200000</v>
      </c>
      <c r="AM126" s="236">
        <v>0</v>
      </c>
      <c r="AN126" s="238">
        <f t="shared" si="35"/>
        <v>2529960</v>
      </c>
      <c r="AO126" s="217"/>
      <c r="AP126" s="500" t="s">
        <v>664</v>
      </c>
      <c r="AQ126" s="443"/>
      <c r="AR126" s="243"/>
      <c r="AS126" s="443"/>
      <c r="AT126" s="247"/>
    </row>
    <row r="127" spans="1:46" s="5" customFormat="1" ht="22.5" customHeight="1">
      <c r="A127" s="2">
        <v>122</v>
      </c>
      <c r="B127" s="3" t="s">
        <v>22</v>
      </c>
      <c r="C127" s="3" t="s">
        <v>50</v>
      </c>
      <c r="D127" s="3">
        <v>207194</v>
      </c>
      <c r="E127" s="3"/>
      <c r="F127" s="4" t="s">
        <v>103</v>
      </c>
      <c r="G127" s="3">
        <v>5</v>
      </c>
      <c r="H127" s="3"/>
      <c r="I127" s="9">
        <v>0</v>
      </c>
      <c r="J127" s="9"/>
      <c r="K127" s="1">
        <v>0</v>
      </c>
      <c r="L127" s="1">
        <v>34752</v>
      </c>
      <c r="M127" s="1">
        <v>343135</v>
      </c>
      <c r="N127" s="1">
        <v>99179</v>
      </c>
      <c r="O127" s="1">
        <v>29275</v>
      </c>
      <c r="P127" s="1">
        <v>13181</v>
      </c>
      <c r="Q127" s="1">
        <v>0</v>
      </c>
      <c r="R127" s="1">
        <v>0</v>
      </c>
      <c r="S127" s="1">
        <f t="shared" si="41"/>
        <v>519522</v>
      </c>
      <c r="T127" s="1">
        <v>0</v>
      </c>
      <c r="U127" s="1">
        <v>0</v>
      </c>
      <c r="V127" s="1">
        <f t="shared" si="33"/>
        <v>0</v>
      </c>
      <c r="W127" s="1"/>
      <c r="X127" s="1"/>
      <c r="Y127" s="1"/>
      <c r="Z127" s="1"/>
      <c r="AA127" s="1"/>
      <c r="AB127" s="1">
        <f t="shared" si="43"/>
        <v>0</v>
      </c>
      <c r="AC127" s="1">
        <v>0</v>
      </c>
      <c r="AD127" s="1">
        <v>0</v>
      </c>
      <c r="AE127" s="1"/>
      <c r="AF127" s="217"/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f t="shared" si="44"/>
        <v>0</v>
      </c>
      <c r="AM127" s="1">
        <v>6379248</v>
      </c>
      <c r="AN127" s="10">
        <f t="shared" si="35"/>
        <v>6898770</v>
      </c>
      <c r="AO127" s="217"/>
      <c r="AP127" s="501" t="s">
        <v>665</v>
      </c>
      <c r="AQ127" s="366"/>
      <c r="AR127" s="69"/>
      <c r="AS127" s="366"/>
      <c r="AT127" s="71"/>
    </row>
    <row r="128" spans="1:46" s="240" customFormat="1" ht="22.5" customHeight="1">
      <c r="A128" s="2">
        <v>123</v>
      </c>
      <c r="B128" s="233" t="s">
        <v>23</v>
      </c>
      <c r="C128" s="233" t="s">
        <v>50</v>
      </c>
      <c r="D128" s="233">
        <v>207325</v>
      </c>
      <c r="E128" s="233"/>
      <c r="F128" s="234" t="s">
        <v>303</v>
      </c>
      <c r="G128" s="233">
        <v>4</v>
      </c>
      <c r="H128" s="233"/>
      <c r="I128" s="235"/>
      <c r="J128" s="235"/>
      <c r="K128" s="236"/>
      <c r="L128" s="236"/>
      <c r="M128" s="236"/>
      <c r="N128" s="236"/>
      <c r="O128" s="236">
        <v>0</v>
      </c>
      <c r="P128" s="236">
        <v>0</v>
      </c>
      <c r="Q128" s="236">
        <v>77422</v>
      </c>
      <c r="R128" s="236">
        <v>564631</v>
      </c>
      <c r="S128" s="236">
        <v>642053</v>
      </c>
      <c r="T128" s="236">
        <v>17000000</v>
      </c>
      <c r="U128" s="236">
        <v>1330002</v>
      </c>
      <c r="V128" s="236">
        <f t="shared" si="33"/>
        <v>18330002</v>
      </c>
      <c r="W128" s="236"/>
      <c r="X128" s="236"/>
      <c r="Y128" s="236"/>
      <c r="Z128" s="236"/>
      <c r="AA128" s="236"/>
      <c r="AB128" s="236">
        <v>18093947</v>
      </c>
      <c r="AC128" s="236">
        <v>0</v>
      </c>
      <c r="AD128" s="236">
        <v>0</v>
      </c>
      <c r="AE128" s="236"/>
      <c r="AF128" s="217"/>
      <c r="AG128" s="236">
        <v>10864855</v>
      </c>
      <c r="AH128" s="236">
        <v>0</v>
      </c>
      <c r="AI128" s="236">
        <v>0</v>
      </c>
      <c r="AJ128" s="236">
        <v>0</v>
      </c>
      <c r="AK128" s="236">
        <v>0</v>
      </c>
      <c r="AL128" s="236">
        <f t="shared" si="44"/>
        <v>10864855</v>
      </c>
      <c r="AM128" s="236">
        <v>0</v>
      </c>
      <c r="AN128" s="238">
        <f t="shared" si="35"/>
        <v>29600855</v>
      </c>
      <c r="AO128" s="217"/>
      <c r="AP128" s="472" t="s">
        <v>666</v>
      </c>
      <c r="AQ128" s="443"/>
      <c r="AR128" s="243"/>
      <c r="AS128" s="443"/>
      <c r="AT128" s="247"/>
    </row>
    <row r="129" spans="1:46" s="5" customFormat="1" ht="22.5" customHeight="1">
      <c r="A129" s="273">
        <v>124</v>
      </c>
      <c r="B129" s="3" t="s">
        <v>23</v>
      </c>
      <c r="C129" s="3" t="s">
        <v>50</v>
      </c>
      <c r="D129" s="3"/>
      <c r="E129" s="3"/>
      <c r="F129" s="4" t="s">
        <v>488</v>
      </c>
      <c r="G129" s="3">
        <v>5</v>
      </c>
      <c r="H129" s="3"/>
      <c r="I129" s="9"/>
      <c r="J129" s="9"/>
      <c r="K129" s="1"/>
      <c r="L129" s="1"/>
      <c r="M129" s="1"/>
      <c r="N129" s="1"/>
      <c r="O129" s="1">
        <v>0</v>
      </c>
      <c r="P129" s="1">
        <v>0</v>
      </c>
      <c r="Q129" s="1">
        <v>0</v>
      </c>
      <c r="R129" s="1">
        <v>0</v>
      </c>
      <c r="S129" s="1">
        <f t="shared" si="41"/>
        <v>0</v>
      </c>
      <c r="T129" s="1">
        <v>0</v>
      </c>
      <c r="U129" s="1">
        <v>0</v>
      </c>
      <c r="V129" s="1">
        <f t="shared" si="33"/>
        <v>0</v>
      </c>
      <c r="W129" s="1"/>
      <c r="X129" s="1"/>
      <c r="Y129" s="1"/>
      <c r="Z129" s="1"/>
      <c r="AA129" s="1"/>
      <c r="AB129" s="1">
        <f t="shared" si="43"/>
        <v>0</v>
      </c>
      <c r="AC129" s="1">
        <v>0</v>
      </c>
      <c r="AD129" s="1">
        <v>0</v>
      </c>
      <c r="AE129" s="1"/>
      <c r="AF129" s="217"/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f>SUM(AG129:AK129)</f>
        <v>0</v>
      </c>
      <c r="AM129" s="1">
        <v>28000000</v>
      </c>
      <c r="AN129" s="10">
        <f t="shared" si="35"/>
        <v>28000000</v>
      </c>
      <c r="AO129" s="217"/>
      <c r="AP129" s="532" t="s">
        <v>667</v>
      </c>
      <c r="AQ129" s="366"/>
      <c r="AR129" s="69"/>
      <c r="AS129" s="366"/>
      <c r="AT129" s="71"/>
    </row>
    <row r="130" spans="1:46" s="240" customFormat="1" ht="22.5" customHeight="1">
      <c r="A130" s="2">
        <v>125</v>
      </c>
      <c r="B130" s="264" t="s">
        <v>26</v>
      </c>
      <c r="C130" s="233" t="s">
        <v>50</v>
      </c>
      <c r="D130" s="264">
        <v>207164</v>
      </c>
      <c r="E130" s="264"/>
      <c r="F130" s="234" t="s">
        <v>245</v>
      </c>
      <c r="G130" s="233">
        <v>3</v>
      </c>
      <c r="H130" s="233"/>
      <c r="I130" s="235">
        <v>0</v>
      </c>
      <c r="J130" s="236"/>
      <c r="K130" s="236"/>
      <c r="L130" s="236"/>
      <c r="M130" s="236">
        <v>0</v>
      </c>
      <c r="N130" s="236">
        <v>0</v>
      </c>
      <c r="O130" s="236">
        <v>0</v>
      </c>
      <c r="P130" s="236">
        <v>0</v>
      </c>
      <c r="Q130" s="236">
        <v>56225</v>
      </c>
      <c r="R130" s="236">
        <v>31249</v>
      </c>
      <c r="S130" s="236">
        <f t="shared" si="41"/>
        <v>87474</v>
      </c>
      <c r="T130" s="236">
        <v>0</v>
      </c>
      <c r="U130" s="236">
        <v>13065</v>
      </c>
      <c r="V130" s="236">
        <f t="shared" si="33"/>
        <v>13065</v>
      </c>
      <c r="W130" s="236"/>
      <c r="X130" s="236"/>
      <c r="Y130" s="236"/>
      <c r="Z130" s="236"/>
      <c r="AA130" s="236"/>
      <c r="AB130" s="236">
        <f>V130+W130+X130+Z130+AA130+Y130</f>
        <v>13065</v>
      </c>
      <c r="AC130" s="236">
        <v>0</v>
      </c>
      <c r="AD130" s="236">
        <v>0</v>
      </c>
      <c r="AE130" s="236"/>
      <c r="AF130" s="217"/>
      <c r="AG130" s="236">
        <v>900000</v>
      </c>
      <c r="AH130" s="236">
        <v>0</v>
      </c>
      <c r="AI130" s="236">
        <v>0</v>
      </c>
      <c r="AJ130" s="236">
        <v>0</v>
      </c>
      <c r="AK130" s="236">
        <v>0</v>
      </c>
      <c r="AL130" s="236">
        <f t="shared" si="44"/>
        <v>900000</v>
      </c>
      <c r="AM130" s="236">
        <v>0</v>
      </c>
      <c r="AN130" s="238">
        <f t="shared" si="35"/>
        <v>1000539</v>
      </c>
      <c r="AO130" s="217"/>
      <c r="AP130" s="500" t="s">
        <v>668</v>
      </c>
      <c r="AQ130" s="467"/>
      <c r="AR130" s="247"/>
      <c r="AS130" s="450"/>
      <c r="AT130" s="247"/>
    </row>
    <row r="131" spans="1:46" s="5" customFormat="1" ht="22.5" customHeight="1">
      <c r="A131" s="2">
        <v>126</v>
      </c>
      <c r="B131" s="3" t="s">
        <v>9</v>
      </c>
      <c r="C131" s="3" t="s">
        <v>50</v>
      </c>
      <c r="D131" s="3"/>
      <c r="F131" s="68" t="s">
        <v>289</v>
      </c>
      <c r="G131" s="3">
        <v>5</v>
      </c>
      <c r="H131" s="3"/>
      <c r="I131" s="1"/>
      <c r="J131" s="1"/>
      <c r="K131" s="1"/>
      <c r="L131" s="1"/>
      <c r="M131" s="1"/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f t="shared" si="41"/>
        <v>0</v>
      </c>
      <c r="T131" s="1">
        <v>0</v>
      </c>
      <c r="U131" s="1">
        <v>0</v>
      </c>
      <c r="V131" s="1">
        <f t="shared" si="33"/>
        <v>0</v>
      </c>
      <c r="W131" s="1"/>
      <c r="X131" s="1"/>
      <c r="Y131" s="1"/>
      <c r="Z131" s="1"/>
      <c r="AA131" s="1"/>
      <c r="AB131" s="1">
        <f t="shared" ref="AB131:AB134" si="45">SUM(V131:AA131)</f>
        <v>0</v>
      </c>
      <c r="AC131" s="1">
        <v>0</v>
      </c>
      <c r="AD131" s="1">
        <v>0</v>
      </c>
      <c r="AE131" s="1"/>
      <c r="AF131" s="217"/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f t="shared" si="44"/>
        <v>0</v>
      </c>
      <c r="AM131" s="1">
        <v>4430000</v>
      </c>
      <c r="AN131" s="10">
        <f t="shared" si="35"/>
        <v>4430000</v>
      </c>
      <c r="AO131" s="217"/>
      <c r="AP131" s="501" t="s">
        <v>669</v>
      </c>
      <c r="AQ131" s="366"/>
      <c r="AR131" s="69"/>
      <c r="AS131" s="366"/>
      <c r="AT131" s="71"/>
    </row>
    <row r="132" spans="1:46" s="240" customFormat="1" ht="22.5" customHeight="1">
      <c r="A132" s="2">
        <v>127</v>
      </c>
      <c r="B132" s="233" t="s">
        <v>15</v>
      </c>
      <c r="C132" s="233" t="s">
        <v>50</v>
      </c>
      <c r="D132" s="233">
        <v>207170</v>
      </c>
      <c r="E132" s="233"/>
      <c r="F132" s="253" t="s">
        <v>109</v>
      </c>
      <c r="G132" s="233">
        <v>3</v>
      </c>
      <c r="H132" s="233"/>
      <c r="I132" s="235">
        <v>0</v>
      </c>
      <c r="J132" s="235"/>
      <c r="K132" s="236">
        <v>0</v>
      </c>
      <c r="L132" s="236">
        <v>0</v>
      </c>
      <c r="M132" s="236">
        <v>0</v>
      </c>
      <c r="N132" s="236">
        <v>0</v>
      </c>
      <c r="O132" s="236">
        <v>0</v>
      </c>
      <c r="P132" s="236">
        <v>217967</v>
      </c>
      <c r="Q132" s="236">
        <v>1397271</v>
      </c>
      <c r="R132" s="236">
        <v>293295</v>
      </c>
      <c r="S132" s="236">
        <f t="shared" si="41"/>
        <v>1908533</v>
      </c>
      <c r="T132" s="236">
        <v>3800000</v>
      </c>
      <c r="U132" s="236"/>
      <c r="V132" s="236">
        <f t="shared" si="33"/>
        <v>3800000</v>
      </c>
      <c r="W132" s="236"/>
      <c r="X132" s="236"/>
      <c r="Y132" s="236"/>
      <c r="Z132" s="236"/>
      <c r="AA132" s="239"/>
      <c r="AB132" s="236">
        <f t="shared" si="45"/>
        <v>3800000</v>
      </c>
      <c r="AC132" s="236">
        <v>0</v>
      </c>
      <c r="AD132" s="236">
        <v>0</v>
      </c>
      <c r="AE132" s="236"/>
      <c r="AF132" s="217"/>
      <c r="AG132" s="236">
        <v>2500000</v>
      </c>
      <c r="AH132" s="236">
        <v>0</v>
      </c>
      <c r="AI132" s="236">
        <v>0</v>
      </c>
      <c r="AJ132" s="236">
        <v>0</v>
      </c>
      <c r="AK132" s="236">
        <v>0</v>
      </c>
      <c r="AL132" s="236">
        <f t="shared" si="44"/>
        <v>2500000</v>
      </c>
      <c r="AM132" s="236">
        <v>0</v>
      </c>
      <c r="AN132" s="238">
        <f t="shared" si="35"/>
        <v>8208533</v>
      </c>
      <c r="AO132" s="217"/>
      <c r="AP132" s="500" t="s">
        <v>670</v>
      </c>
      <c r="AQ132" s="461"/>
      <c r="AR132" s="243"/>
      <c r="AS132" s="443"/>
      <c r="AT132" s="247"/>
    </row>
    <row r="133" spans="1:46" s="5" customFormat="1" ht="22.5" customHeight="1">
      <c r="A133" s="273">
        <v>128</v>
      </c>
      <c r="B133" s="3" t="s">
        <v>12</v>
      </c>
      <c r="C133" s="3" t="s">
        <v>50</v>
      </c>
      <c r="D133" s="3">
        <v>207229</v>
      </c>
      <c r="E133" s="3"/>
      <c r="F133" s="4" t="s">
        <v>104</v>
      </c>
      <c r="G133" s="3">
        <v>3</v>
      </c>
      <c r="H133" s="3"/>
      <c r="I133" s="9">
        <v>479528</v>
      </c>
      <c r="J133" s="9">
        <v>468821</v>
      </c>
      <c r="K133" s="1">
        <v>196524</v>
      </c>
      <c r="L133" s="1">
        <v>85350</v>
      </c>
      <c r="M133" s="1">
        <v>172861</v>
      </c>
      <c r="N133" s="1">
        <v>242399</v>
      </c>
      <c r="O133" s="1">
        <v>237657</v>
      </c>
      <c r="P133" s="1">
        <v>225803</v>
      </c>
      <c r="Q133" s="1">
        <v>229409</v>
      </c>
      <c r="R133" s="1">
        <v>335737</v>
      </c>
      <c r="S133" s="1">
        <f t="shared" si="41"/>
        <v>2674089</v>
      </c>
      <c r="T133" s="1">
        <v>250000</v>
      </c>
      <c r="U133" s="1">
        <v>1327</v>
      </c>
      <c r="V133" s="1">
        <f t="shared" si="33"/>
        <v>251327</v>
      </c>
      <c r="W133" s="1"/>
      <c r="X133" s="1"/>
      <c r="Y133" s="1"/>
      <c r="Z133" s="1"/>
      <c r="AA133" s="1"/>
      <c r="AB133" s="1">
        <f t="shared" si="45"/>
        <v>251327</v>
      </c>
      <c r="AC133" s="1">
        <v>0</v>
      </c>
      <c r="AD133" s="1">
        <v>0</v>
      </c>
      <c r="AF133" s="218"/>
      <c r="AG133" s="1">
        <v>250000</v>
      </c>
      <c r="AH133" s="1">
        <v>250000</v>
      </c>
      <c r="AI133" s="1">
        <v>250000</v>
      </c>
      <c r="AJ133" s="1">
        <v>250000</v>
      </c>
      <c r="AK133" s="1">
        <v>250000</v>
      </c>
      <c r="AL133" s="1">
        <f t="shared" si="44"/>
        <v>1250000</v>
      </c>
      <c r="AM133" s="1">
        <v>1000000</v>
      </c>
      <c r="AN133" s="10">
        <f t="shared" si="35"/>
        <v>5175416</v>
      </c>
      <c r="AO133" s="218"/>
      <c r="AP133" s="501" t="s">
        <v>671</v>
      </c>
      <c r="AQ133" s="366"/>
      <c r="AR133" s="69"/>
      <c r="AS133" s="366"/>
      <c r="AT133" s="71"/>
    </row>
    <row r="134" spans="1:46" s="240" customFormat="1" ht="22.5" customHeight="1">
      <c r="A134" s="2">
        <v>129</v>
      </c>
      <c r="B134" s="233" t="s">
        <v>12</v>
      </c>
      <c r="C134" s="233" t="s">
        <v>50</v>
      </c>
      <c r="D134" s="233">
        <v>207138</v>
      </c>
      <c r="E134" s="233"/>
      <c r="F134" s="234" t="s">
        <v>110</v>
      </c>
      <c r="G134" s="233">
        <v>1</v>
      </c>
      <c r="H134" s="233"/>
      <c r="I134" s="235">
        <v>1125126</v>
      </c>
      <c r="J134" s="235">
        <v>171618</v>
      </c>
      <c r="K134" s="236">
        <v>213466</v>
      </c>
      <c r="L134" s="236">
        <v>488549</v>
      </c>
      <c r="M134" s="236">
        <v>221710</v>
      </c>
      <c r="N134" s="236">
        <v>35460</v>
      </c>
      <c r="O134" s="236">
        <v>943665</v>
      </c>
      <c r="P134" s="236">
        <v>115298</v>
      </c>
      <c r="Q134" s="236">
        <v>93393</v>
      </c>
      <c r="R134" s="236">
        <v>566110</v>
      </c>
      <c r="S134" s="236">
        <f t="shared" si="41"/>
        <v>3974395</v>
      </c>
      <c r="T134" s="236">
        <v>380000</v>
      </c>
      <c r="U134" s="236">
        <v>533776</v>
      </c>
      <c r="V134" s="236">
        <f t="shared" si="33"/>
        <v>913776</v>
      </c>
      <c r="W134" s="236"/>
      <c r="X134" s="236"/>
      <c r="Y134" s="236"/>
      <c r="Z134" s="236"/>
      <c r="AA134" s="236"/>
      <c r="AB134" s="236">
        <f t="shared" si="45"/>
        <v>913776</v>
      </c>
      <c r="AC134" s="236">
        <v>0</v>
      </c>
      <c r="AD134" s="236">
        <v>0</v>
      </c>
      <c r="AF134" s="218"/>
      <c r="AG134" s="236">
        <v>370000</v>
      </c>
      <c r="AH134" s="236">
        <v>245000</v>
      </c>
      <c r="AI134" s="236">
        <v>500000</v>
      </c>
      <c r="AJ134" s="236">
        <v>0</v>
      </c>
      <c r="AK134" s="236">
        <v>0</v>
      </c>
      <c r="AL134" s="236">
        <f t="shared" si="44"/>
        <v>1115000</v>
      </c>
      <c r="AM134" s="236">
        <v>2900000</v>
      </c>
      <c r="AN134" s="238">
        <f t="shared" si="35"/>
        <v>8903171</v>
      </c>
      <c r="AO134" s="218"/>
      <c r="AP134" s="500" t="s">
        <v>672</v>
      </c>
      <c r="AQ134" s="461"/>
      <c r="AR134" s="243"/>
      <c r="AS134" s="437"/>
      <c r="AT134" s="247"/>
    </row>
    <row r="135" spans="1:46" s="5" customFormat="1" ht="22.5" customHeight="1">
      <c r="A135" s="2">
        <v>130</v>
      </c>
      <c r="B135" s="3" t="s">
        <v>12</v>
      </c>
      <c r="C135" s="3" t="s">
        <v>50</v>
      </c>
      <c r="D135" s="3">
        <v>207094</v>
      </c>
      <c r="E135" s="3"/>
      <c r="F135" s="4" t="s">
        <v>112</v>
      </c>
      <c r="G135" s="3">
        <v>3</v>
      </c>
      <c r="H135" s="3"/>
      <c r="I135" s="9">
        <v>523350</v>
      </c>
      <c r="J135" s="9">
        <v>127468</v>
      </c>
      <c r="K135" s="1">
        <v>10190</v>
      </c>
      <c r="L135" s="1">
        <v>56792</v>
      </c>
      <c r="M135" s="1">
        <v>283756</v>
      </c>
      <c r="N135" s="1">
        <v>951690</v>
      </c>
      <c r="O135" s="1">
        <v>483900</v>
      </c>
      <c r="P135" s="1">
        <v>457779</v>
      </c>
      <c r="Q135" s="1">
        <v>575264</v>
      </c>
      <c r="R135" s="1">
        <v>509225</v>
      </c>
      <c r="S135" s="1">
        <f t="shared" si="41"/>
        <v>3979414</v>
      </c>
      <c r="T135" s="1">
        <v>250000</v>
      </c>
      <c r="U135" s="1">
        <v>283522</v>
      </c>
      <c r="V135" s="1">
        <f t="shared" si="33"/>
        <v>533522</v>
      </c>
      <c r="W135" s="1"/>
      <c r="X135" s="1"/>
      <c r="Y135" s="1"/>
      <c r="Z135" s="1"/>
      <c r="AA135" s="1"/>
      <c r="AB135" s="1">
        <f t="shared" ref="AB135:AB141" si="46">SUM(V135:AA135)</f>
        <v>533522</v>
      </c>
      <c r="AC135" s="1">
        <v>0</v>
      </c>
      <c r="AD135" s="1">
        <v>0</v>
      </c>
      <c r="AE135" s="1"/>
      <c r="AF135" s="217"/>
      <c r="AG135" s="1">
        <v>500000</v>
      </c>
      <c r="AH135" s="1">
        <v>500000</v>
      </c>
      <c r="AI135" s="1">
        <v>500000</v>
      </c>
      <c r="AJ135" s="1">
        <v>500000</v>
      </c>
      <c r="AK135" s="1">
        <v>500000</v>
      </c>
      <c r="AL135" s="1">
        <f t="shared" si="44"/>
        <v>2500000</v>
      </c>
      <c r="AM135" s="1">
        <v>1000000</v>
      </c>
      <c r="AN135" s="10">
        <f t="shared" si="35"/>
        <v>8012936</v>
      </c>
      <c r="AO135" s="217"/>
      <c r="AP135" s="501" t="s">
        <v>673</v>
      </c>
      <c r="AQ135" s="57"/>
      <c r="AR135" s="69"/>
      <c r="AS135" s="366"/>
      <c r="AT135" s="71"/>
    </row>
    <row r="136" spans="1:46" s="240" customFormat="1" ht="22.5" customHeight="1">
      <c r="A136" s="2">
        <v>131</v>
      </c>
      <c r="B136" s="233" t="s">
        <v>9</v>
      </c>
      <c r="C136" s="233" t="s">
        <v>50</v>
      </c>
      <c r="D136" s="233">
        <v>207193</v>
      </c>
      <c r="E136" s="233"/>
      <c r="F136" s="234" t="s">
        <v>373</v>
      </c>
      <c r="G136" s="233">
        <v>5</v>
      </c>
      <c r="H136" s="233"/>
      <c r="I136" s="235">
        <v>0</v>
      </c>
      <c r="J136" s="235">
        <v>39031</v>
      </c>
      <c r="K136" s="236">
        <v>2491114</v>
      </c>
      <c r="L136" s="236">
        <v>249191</v>
      </c>
      <c r="M136" s="236">
        <v>288202</v>
      </c>
      <c r="N136" s="236">
        <v>19465</v>
      </c>
      <c r="O136" s="236">
        <v>82460</v>
      </c>
      <c r="P136" s="236">
        <v>7936</v>
      </c>
      <c r="Q136" s="236">
        <v>45477</v>
      </c>
      <c r="R136" s="236">
        <v>131874</v>
      </c>
      <c r="S136" s="236">
        <f t="shared" si="41"/>
        <v>3354750</v>
      </c>
      <c r="T136" s="236">
        <v>0</v>
      </c>
      <c r="U136" s="236">
        <v>179607</v>
      </c>
      <c r="V136" s="236">
        <f t="shared" ref="V136:V141" si="47">T136+U136</f>
        <v>179607</v>
      </c>
      <c r="W136" s="236"/>
      <c r="X136" s="236"/>
      <c r="Y136" s="236"/>
      <c r="Z136" s="236"/>
      <c r="AA136" s="236"/>
      <c r="AB136" s="236">
        <f t="shared" si="46"/>
        <v>179607</v>
      </c>
      <c r="AC136" s="236">
        <v>0</v>
      </c>
      <c r="AD136" s="236">
        <v>0</v>
      </c>
      <c r="AE136" s="236"/>
      <c r="AF136" s="217"/>
      <c r="AG136" s="236">
        <v>0</v>
      </c>
      <c r="AH136" s="236">
        <v>0</v>
      </c>
      <c r="AI136" s="236">
        <v>0</v>
      </c>
      <c r="AJ136" s="236">
        <v>0</v>
      </c>
      <c r="AK136" s="236">
        <v>0</v>
      </c>
      <c r="AL136" s="236">
        <f t="shared" si="44"/>
        <v>0</v>
      </c>
      <c r="AM136" s="236">
        <v>6960000</v>
      </c>
      <c r="AN136" s="238">
        <f t="shared" ref="AN136:AN141" si="48">+S136+AB136+AL136+AM136</f>
        <v>10494357</v>
      </c>
      <c r="AO136" s="217"/>
      <c r="AP136" s="500" t="s">
        <v>674</v>
      </c>
      <c r="AQ136" s="443"/>
      <c r="AR136" s="243"/>
      <c r="AS136" s="443"/>
      <c r="AT136" s="247"/>
    </row>
    <row r="137" spans="1:46" s="5" customFormat="1" ht="22.5" customHeight="1">
      <c r="A137" s="273">
        <v>132</v>
      </c>
      <c r="B137" s="3" t="s">
        <v>12</v>
      </c>
      <c r="C137" s="3" t="s">
        <v>50</v>
      </c>
      <c r="D137" s="3">
        <v>207268</v>
      </c>
      <c r="E137" s="3"/>
      <c r="F137" s="53" t="s">
        <v>113</v>
      </c>
      <c r="G137" s="3">
        <v>1</v>
      </c>
      <c r="H137" s="3"/>
      <c r="I137" s="9">
        <v>837185</v>
      </c>
      <c r="J137" s="9">
        <v>429675</v>
      </c>
      <c r="K137" s="1">
        <v>287247</v>
      </c>
      <c r="L137" s="1">
        <v>248580</v>
      </c>
      <c r="M137" s="1">
        <v>78439</v>
      </c>
      <c r="N137" s="1">
        <v>1159839</v>
      </c>
      <c r="O137" s="1">
        <v>1551050</v>
      </c>
      <c r="P137" s="1">
        <v>661203</v>
      </c>
      <c r="Q137" s="1">
        <v>163138</v>
      </c>
      <c r="R137" s="1">
        <v>394560</v>
      </c>
      <c r="S137" s="1">
        <f t="shared" si="41"/>
        <v>5810916</v>
      </c>
      <c r="T137" s="1">
        <v>180600</v>
      </c>
      <c r="U137" s="1">
        <v>306069</v>
      </c>
      <c r="V137" s="1">
        <f t="shared" si="47"/>
        <v>486669</v>
      </c>
      <c r="W137" s="1"/>
      <c r="X137" s="1"/>
      <c r="Y137" s="1"/>
      <c r="Z137" s="1"/>
      <c r="AA137" s="1"/>
      <c r="AB137" s="1">
        <f t="shared" si="46"/>
        <v>486669</v>
      </c>
      <c r="AC137" s="1">
        <v>0</v>
      </c>
      <c r="AD137" s="1">
        <v>0</v>
      </c>
      <c r="AE137" s="1"/>
      <c r="AF137" s="217"/>
      <c r="AG137" s="1">
        <v>90000</v>
      </c>
      <c r="AH137" s="1">
        <v>0</v>
      </c>
      <c r="AI137" s="1">
        <v>0</v>
      </c>
      <c r="AJ137" s="1">
        <v>0</v>
      </c>
      <c r="AK137" s="1">
        <v>0</v>
      </c>
      <c r="AL137" s="1">
        <f t="shared" si="44"/>
        <v>90000</v>
      </c>
      <c r="AM137" s="1">
        <v>0</v>
      </c>
      <c r="AN137" s="10">
        <f t="shared" si="48"/>
        <v>6387585</v>
      </c>
      <c r="AO137" s="217"/>
      <c r="AP137" s="501" t="s">
        <v>675</v>
      </c>
      <c r="AQ137" s="57"/>
      <c r="AR137" s="69"/>
      <c r="AS137" s="350"/>
      <c r="AT137" s="71"/>
    </row>
    <row r="138" spans="1:46" s="240" customFormat="1" ht="22.5" customHeight="1">
      <c r="A138" s="2">
        <v>133</v>
      </c>
      <c r="B138" s="233" t="s">
        <v>23</v>
      </c>
      <c r="C138" s="233" t="s">
        <v>50</v>
      </c>
      <c r="D138" s="233">
        <v>207426</v>
      </c>
      <c r="E138" s="233"/>
      <c r="F138" s="234" t="s">
        <v>105</v>
      </c>
      <c r="G138" s="233">
        <v>3</v>
      </c>
      <c r="H138" s="233"/>
      <c r="I138" s="235">
        <v>250</v>
      </c>
      <c r="J138" s="235">
        <v>250</v>
      </c>
      <c r="K138" s="236">
        <v>0</v>
      </c>
      <c r="L138" s="236">
        <v>0</v>
      </c>
      <c r="M138" s="236">
        <v>0</v>
      </c>
      <c r="N138" s="236">
        <v>0</v>
      </c>
      <c r="O138" s="236">
        <v>0</v>
      </c>
      <c r="P138" s="236">
        <v>0</v>
      </c>
      <c r="Q138" s="236">
        <v>0</v>
      </c>
      <c r="R138" s="236">
        <v>0</v>
      </c>
      <c r="S138" s="236">
        <f t="shared" si="41"/>
        <v>500</v>
      </c>
      <c r="T138" s="236">
        <v>0</v>
      </c>
      <c r="U138" s="236">
        <v>0</v>
      </c>
      <c r="V138" s="236">
        <f t="shared" si="47"/>
        <v>0</v>
      </c>
      <c r="W138" s="236"/>
      <c r="X138" s="236"/>
      <c r="Y138" s="236"/>
      <c r="Z138" s="236"/>
      <c r="AA138" s="236"/>
      <c r="AB138" s="236">
        <f t="shared" si="46"/>
        <v>0</v>
      </c>
      <c r="AC138" s="236">
        <v>0</v>
      </c>
      <c r="AD138" s="236">
        <v>0</v>
      </c>
      <c r="AE138" s="236"/>
      <c r="AF138" s="217"/>
      <c r="AG138" s="236">
        <v>0</v>
      </c>
      <c r="AH138" s="236">
        <v>0</v>
      </c>
      <c r="AI138" s="236">
        <v>0</v>
      </c>
      <c r="AJ138" s="236">
        <v>0</v>
      </c>
      <c r="AK138" s="236">
        <v>0</v>
      </c>
      <c r="AL138" s="236">
        <f t="shared" si="44"/>
        <v>0</v>
      </c>
      <c r="AM138" s="236">
        <v>300000</v>
      </c>
      <c r="AN138" s="238">
        <f t="shared" si="48"/>
        <v>300500</v>
      </c>
      <c r="AO138" s="217"/>
      <c r="AP138" s="500" t="s">
        <v>676</v>
      </c>
      <c r="AQ138" s="443"/>
      <c r="AR138" s="243"/>
      <c r="AS138" s="443"/>
      <c r="AT138" s="247"/>
    </row>
    <row r="139" spans="1:46" s="5" customFormat="1" ht="22.5" customHeight="1">
      <c r="A139" s="2">
        <v>134</v>
      </c>
      <c r="B139" s="3" t="s">
        <v>12</v>
      </c>
      <c r="C139" s="3" t="s">
        <v>50</v>
      </c>
      <c r="D139" s="3">
        <v>207149</v>
      </c>
      <c r="E139" s="3"/>
      <c r="F139" s="78" t="s">
        <v>107</v>
      </c>
      <c r="G139" s="3" t="s">
        <v>63</v>
      </c>
      <c r="H139" s="3"/>
      <c r="I139" s="9">
        <v>678714</v>
      </c>
      <c r="J139" s="9">
        <v>79716</v>
      </c>
      <c r="K139" s="1">
        <v>232330</v>
      </c>
      <c r="L139" s="1">
        <v>597002</v>
      </c>
      <c r="M139" s="1">
        <v>760980</v>
      </c>
      <c r="N139" s="1">
        <v>611615</v>
      </c>
      <c r="O139" s="1">
        <v>562164</v>
      </c>
      <c r="P139" s="1">
        <v>256663</v>
      </c>
      <c r="Q139" s="1">
        <v>302838</v>
      </c>
      <c r="R139" s="1">
        <v>385</v>
      </c>
      <c r="S139" s="1">
        <f t="shared" si="41"/>
        <v>4082407</v>
      </c>
      <c r="T139" s="1">
        <v>130000</v>
      </c>
      <c r="U139" s="1">
        <v>404081</v>
      </c>
      <c r="V139" s="1">
        <f t="shared" si="47"/>
        <v>534081</v>
      </c>
      <c r="W139" s="1"/>
      <c r="X139" s="1"/>
      <c r="Y139" s="1"/>
      <c r="Z139" s="1"/>
      <c r="AA139" s="1"/>
      <c r="AB139" s="1">
        <f t="shared" si="46"/>
        <v>534081</v>
      </c>
      <c r="AC139" s="1">
        <v>0</v>
      </c>
      <c r="AD139" s="1">
        <v>0</v>
      </c>
      <c r="AE139" s="1"/>
      <c r="AF139" s="217"/>
      <c r="AG139" s="1">
        <v>130000</v>
      </c>
      <c r="AH139" s="1">
        <v>130000</v>
      </c>
      <c r="AI139" s="1">
        <v>130000</v>
      </c>
      <c r="AJ139" s="1">
        <v>130000</v>
      </c>
      <c r="AK139" s="1">
        <v>130000</v>
      </c>
      <c r="AL139" s="1">
        <f t="shared" si="44"/>
        <v>650000</v>
      </c>
      <c r="AM139" s="1">
        <v>710000</v>
      </c>
      <c r="AN139" s="10">
        <f t="shared" si="48"/>
        <v>5976488</v>
      </c>
      <c r="AO139" s="217"/>
      <c r="AP139" s="490" t="s">
        <v>678</v>
      </c>
      <c r="AQ139" s="366"/>
      <c r="AR139" s="69"/>
      <c r="AS139" s="350"/>
      <c r="AT139" s="71"/>
    </row>
    <row r="140" spans="1:46" s="240" customFormat="1" ht="22.5" customHeight="1">
      <c r="A140" s="273">
        <v>135</v>
      </c>
      <c r="B140" s="233"/>
      <c r="C140" s="233" t="s">
        <v>50</v>
      </c>
      <c r="D140" s="233">
        <v>209270</v>
      </c>
      <c r="E140" s="233"/>
      <c r="F140" s="234" t="s">
        <v>489</v>
      </c>
      <c r="G140" s="233"/>
      <c r="H140" s="233"/>
      <c r="I140" s="235"/>
      <c r="J140" s="235"/>
      <c r="K140" s="236"/>
      <c r="L140" s="236"/>
      <c r="M140" s="236"/>
      <c r="N140" s="236"/>
      <c r="O140" s="236"/>
      <c r="P140" s="236"/>
      <c r="Q140" s="236"/>
      <c r="R140" s="236">
        <v>0</v>
      </c>
      <c r="S140" s="236">
        <f t="shared" si="41"/>
        <v>0</v>
      </c>
      <c r="T140" s="236">
        <v>0</v>
      </c>
      <c r="U140" s="236">
        <v>0</v>
      </c>
      <c r="V140" s="236">
        <f t="shared" si="47"/>
        <v>0</v>
      </c>
      <c r="W140" s="236"/>
      <c r="X140" s="236"/>
      <c r="Y140" s="236"/>
      <c r="Z140" s="236"/>
      <c r="AA140" s="236"/>
      <c r="AB140" s="228">
        <f t="shared" si="46"/>
        <v>0</v>
      </c>
      <c r="AC140" s="236">
        <v>0</v>
      </c>
      <c r="AD140" s="236">
        <v>0</v>
      </c>
      <c r="AE140" s="236"/>
      <c r="AF140" s="217"/>
      <c r="AG140" s="236">
        <v>200000</v>
      </c>
      <c r="AH140" s="236">
        <v>2100000</v>
      </c>
      <c r="AI140" s="236">
        <v>0</v>
      </c>
      <c r="AJ140" s="236">
        <v>0</v>
      </c>
      <c r="AK140" s="236">
        <v>0</v>
      </c>
      <c r="AL140" s="236">
        <f t="shared" si="44"/>
        <v>2300000</v>
      </c>
      <c r="AM140" s="236">
        <v>0</v>
      </c>
      <c r="AN140" s="238">
        <f t="shared" si="48"/>
        <v>2300000</v>
      </c>
      <c r="AO140" s="217"/>
      <c r="AP140" s="500" t="s">
        <v>679</v>
      </c>
      <c r="AQ140" s="443"/>
      <c r="AR140" s="243"/>
      <c r="AS140" s="437"/>
      <c r="AT140" s="247"/>
    </row>
    <row r="141" spans="1:46" s="5" customFormat="1" ht="22.5" customHeight="1">
      <c r="A141" s="2">
        <v>136</v>
      </c>
      <c r="B141" s="3" t="s">
        <v>27</v>
      </c>
      <c r="C141" s="3" t="s">
        <v>50</v>
      </c>
      <c r="D141" s="3">
        <v>207183</v>
      </c>
      <c r="E141" s="3"/>
      <c r="F141" s="4" t="s">
        <v>682</v>
      </c>
      <c r="G141" s="3">
        <v>5</v>
      </c>
      <c r="H141" s="3"/>
      <c r="I141" s="9">
        <v>0</v>
      </c>
      <c r="J141" s="9"/>
      <c r="K141" s="1">
        <v>72350</v>
      </c>
      <c r="L141" s="1">
        <v>119076</v>
      </c>
      <c r="M141" s="1">
        <v>11669</v>
      </c>
      <c r="N141" s="1">
        <v>12050</v>
      </c>
      <c r="O141" s="1">
        <v>28144</v>
      </c>
      <c r="P141" s="1">
        <v>10835</v>
      </c>
      <c r="Q141" s="1">
        <v>0</v>
      </c>
      <c r="R141" s="1">
        <v>0</v>
      </c>
      <c r="S141" s="1">
        <f t="shared" si="41"/>
        <v>254124</v>
      </c>
      <c r="T141" s="1">
        <v>0</v>
      </c>
      <c r="U141" s="1">
        <v>0</v>
      </c>
      <c r="V141" s="1">
        <f t="shared" si="47"/>
        <v>0</v>
      </c>
      <c r="W141" s="1"/>
      <c r="X141" s="1"/>
      <c r="Y141" s="1"/>
      <c r="Z141" s="1"/>
      <c r="AA141" s="12"/>
      <c r="AB141" s="1">
        <f t="shared" si="46"/>
        <v>0</v>
      </c>
      <c r="AC141" s="1">
        <v>0</v>
      </c>
      <c r="AD141" s="1">
        <v>0</v>
      </c>
      <c r="AE141" s="1"/>
      <c r="AF141" s="217"/>
      <c r="AG141" s="1">
        <v>0</v>
      </c>
      <c r="AH141" s="1">
        <v>150000</v>
      </c>
      <c r="AI141" s="1">
        <v>1100000</v>
      </c>
      <c r="AJ141" s="1">
        <v>0</v>
      </c>
      <c r="AK141" s="1">
        <v>0</v>
      </c>
      <c r="AL141" s="1">
        <f t="shared" si="44"/>
        <v>1250000</v>
      </c>
      <c r="AM141" s="1">
        <v>0</v>
      </c>
      <c r="AN141" s="10">
        <f t="shared" si="48"/>
        <v>1504124</v>
      </c>
      <c r="AO141" s="217"/>
      <c r="AP141" s="490" t="s">
        <v>677</v>
      </c>
      <c r="AQ141" s="366"/>
      <c r="AR141" s="69"/>
      <c r="AS141" s="366"/>
      <c r="AT141" s="71"/>
    </row>
    <row r="142" spans="1:46" s="240" customFormat="1" ht="22.5" customHeight="1">
      <c r="A142" s="2">
        <v>137</v>
      </c>
      <c r="B142" s="233" t="s">
        <v>22</v>
      </c>
      <c r="C142" s="243" t="s">
        <v>50</v>
      </c>
      <c r="D142" s="233">
        <v>207620</v>
      </c>
      <c r="E142" s="233"/>
      <c r="F142" s="253" t="s">
        <v>395</v>
      </c>
      <c r="G142" s="233" t="s">
        <v>438</v>
      </c>
      <c r="H142" s="233"/>
      <c r="I142" s="235"/>
      <c r="J142" s="235"/>
      <c r="K142" s="236"/>
      <c r="L142" s="236"/>
      <c r="M142" s="236"/>
      <c r="N142" s="236"/>
      <c r="O142" s="236"/>
      <c r="P142" s="236"/>
      <c r="Q142" s="236">
        <v>0</v>
      </c>
      <c r="R142" s="236">
        <v>0</v>
      </c>
      <c r="S142" s="236">
        <f>SUM(I142:R142)</f>
        <v>0</v>
      </c>
      <c r="T142" s="236">
        <v>2075000</v>
      </c>
      <c r="U142" s="236">
        <v>0</v>
      </c>
      <c r="V142" s="236">
        <f>T142+U142</f>
        <v>2075000</v>
      </c>
      <c r="W142" s="236"/>
      <c r="X142" s="236"/>
      <c r="Y142" s="236"/>
      <c r="Z142" s="236"/>
      <c r="AA142" s="236"/>
      <c r="AB142" s="236">
        <f>SUM(V142:AA142)</f>
        <v>2075000</v>
      </c>
      <c r="AC142" s="236">
        <v>0</v>
      </c>
      <c r="AD142" s="236">
        <v>0</v>
      </c>
      <c r="AE142" s="236"/>
      <c r="AF142" s="217"/>
      <c r="AG142" s="236">
        <v>600000</v>
      </c>
      <c r="AH142" s="236">
        <v>2000000</v>
      </c>
      <c r="AI142" s="236">
        <v>0</v>
      </c>
      <c r="AJ142" s="236">
        <v>0</v>
      </c>
      <c r="AK142" s="236">
        <v>0</v>
      </c>
      <c r="AL142" s="236">
        <f>SUM(AG142:AK142)</f>
        <v>2600000</v>
      </c>
      <c r="AM142" s="236">
        <v>0</v>
      </c>
      <c r="AN142" s="238">
        <f>+S142+AB142+AL142+AM142</f>
        <v>4675000</v>
      </c>
      <c r="AO142" s="217"/>
      <c r="AP142" s="500" t="s">
        <v>680</v>
      </c>
      <c r="AQ142" s="467"/>
      <c r="AR142" s="243"/>
      <c r="AS142" s="437"/>
      <c r="AT142" s="247"/>
    </row>
    <row r="143" spans="1:46" s="240" customFormat="1" ht="22.5" customHeight="1">
      <c r="A143" s="2">
        <v>138</v>
      </c>
      <c r="B143" s="233" t="s">
        <v>22</v>
      </c>
      <c r="C143" s="243" t="s">
        <v>50</v>
      </c>
      <c r="D143" s="233">
        <v>200607</v>
      </c>
      <c r="E143" s="233"/>
      <c r="F143" s="253" t="s">
        <v>722</v>
      </c>
      <c r="G143" s="233"/>
      <c r="H143" s="233"/>
      <c r="I143" s="235"/>
      <c r="J143" s="235"/>
      <c r="K143" s="236"/>
      <c r="L143" s="236"/>
      <c r="M143" s="236"/>
      <c r="N143" s="236"/>
      <c r="O143" s="236"/>
      <c r="P143" s="236"/>
      <c r="Q143" s="236">
        <v>0</v>
      </c>
      <c r="R143" s="236">
        <v>0</v>
      </c>
      <c r="S143" s="236">
        <f>SUM(I143:R143)</f>
        <v>0</v>
      </c>
      <c r="T143" s="236">
        <v>0</v>
      </c>
      <c r="U143" s="236">
        <v>0</v>
      </c>
      <c r="V143" s="236">
        <f>T143+U143</f>
        <v>0</v>
      </c>
      <c r="W143" s="236"/>
      <c r="X143" s="236"/>
      <c r="Y143" s="236"/>
      <c r="Z143" s="236"/>
      <c r="AA143" s="236"/>
      <c r="AB143" s="236">
        <v>0</v>
      </c>
      <c r="AC143" s="236">
        <v>0</v>
      </c>
      <c r="AD143" s="236">
        <v>0</v>
      </c>
      <c r="AE143" s="236"/>
      <c r="AF143" s="217"/>
      <c r="AG143" s="236">
        <v>700000</v>
      </c>
      <c r="AH143" s="236">
        <v>2000000</v>
      </c>
      <c r="AI143" s="236">
        <v>0</v>
      </c>
      <c r="AJ143" s="236">
        <v>0</v>
      </c>
      <c r="AK143" s="236">
        <v>0</v>
      </c>
      <c r="AL143" s="236">
        <f>SUM(AG143:AK143)</f>
        <v>2700000</v>
      </c>
      <c r="AM143" s="236">
        <v>0</v>
      </c>
      <c r="AN143" s="238">
        <f>+S143+AB143+AL143+AM143</f>
        <v>2700000</v>
      </c>
      <c r="AO143" s="217"/>
      <c r="AP143" s="500" t="s">
        <v>723</v>
      </c>
      <c r="AQ143" s="467"/>
      <c r="AR143" s="243"/>
      <c r="AS143" s="443" t="s">
        <v>506</v>
      </c>
      <c r="AT143" s="247">
        <v>1000000</v>
      </c>
    </row>
    <row r="144" spans="1:46" ht="22.5" customHeight="1">
      <c r="A144" s="2">
        <v>139</v>
      </c>
      <c r="B144" s="3"/>
      <c r="C144" s="284"/>
      <c r="D144" s="7"/>
      <c r="E144" s="7"/>
      <c r="F144" s="280" t="s">
        <v>60</v>
      </c>
      <c r="G144" s="61"/>
      <c r="H144" s="61"/>
      <c r="I144" s="63">
        <f t="shared" ref="I144:AD144" si="49">SUM(I72:I143)</f>
        <v>7327769</v>
      </c>
      <c r="J144" s="63">
        <f t="shared" si="49"/>
        <v>2433556</v>
      </c>
      <c r="K144" s="63">
        <f t="shared" si="49"/>
        <v>4186298</v>
      </c>
      <c r="L144" s="63">
        <f t="shared" si="49"/>
        <v>3457670</v>
      </c>
      <c r="M144" s="63">
        <f t="shared" si="49"/>
        <v>4375054</v>
      </c>
      <c r="N144" s="63">
        <f t="shared" si="49"/>
        <v>5406811</v>
      </c>
      <c r="O144" s="63">
        <f t="shared" si="49"/>
        <v>6559624</v>
      </c>
      <c r="P144" s="63">
        <f t="shared" si="49"/>
        <v>4450832</v>
      </c>
      <c r="Q144" s="63">
        <f t="shared" si="49"/>
        <v>5212678</v>
      </c>
      <c r="R144" s="63">
        <f t="shared" si="49"/>
        <v>5197713</v>
      </c>
      <c r="S144" s="63">
        <f t="shared" si="49"/>
        <v>48608005</v>
      </c>
      <c r="T144" s="63">
        <f t="shared" si="49"/>
        <v>33977119</v>
      </c>
      <c r="U144" s="63">
        <f t="shared" si="49"/>
        <v>5986530</v>
      </c>
      <c r="V144" s="63">
        <f t="shared" si="49"/>
        <v>39963649</v>
      </c>
      <c r="W144" s="63">
        <f t="shared" si="49"/>
        <v>0</v>
      </c>
      <c r="X144" s="63">
        <f t="shared" si="49"/>
        <v>0</v>
      </c>
      <c r="Y144" s="63">
        <f t="shared" si="49"/>
        <v>0</v>
      </c>
      <c r="Z144" s="63">
        <f t="shared" si="49"/>
        <v>0</v>
      </c>
      <c r="AA144" s="63">
        <f t="shared" si="49"/>
        <v>0</v>
      </c>
      <c r="AB144" s="63">
        <f t="shared" si="49"/>
        <v>39727594</v>
      </c>
      <c r="AC144" s="63">
        <f t="shared" si="49"/>
        <v>0</v>
      </c>
      <c r="AD144" s="63">
        <f t="shared" si="49"/>
        <v>0</v>
      </c>
      <c r="AE144" s="63"/>
      <c r="AF144" s="250"/>
      <c r="AG144" s="63">
        <f t="shared" ref="AG144" si="50">SUM(AG72:AG143)</f>
        <v>38453255</v>
      </c>
      <c r="AH144" s="63">
        <f t="shared" ref="AH144" si="51">SUM(AH72:AH143)</f>
        <v>27002800</v>
      </c>
      <c r="AI144" s="63">
        <f t="shared" ref="AI144" si="52">SUM(AI72:AI143)</f>
        <v>33030000</v>
      </c>
      <c r="AJ144" s="63">
        <f t="shared" ref="AJ144" si="53">SUM(AJ72:AJ143)</f>
        <v>20018986</v>
      </c>
      <c r="AK144" s="63">
        <f t="shared" ref="AK144" si="54">SUM(AK72:AK143)</f>
        <v>11275000</v>
      </c>
      <c r="AL144" s="63">
        <f t="shared" ref="AL144" si="55">SUM(AL72:AL143)</f>
        <v>129780041</v>
      </c>
      <c r="AM144" s="63">
        <f t="shared" ref="AM144" si="56">SUM(AM72:AM143)</f>
        <v>198729248</v>
      </c>
      <c r="AN144" s="63">
        <f t="shared" ref="AN144" si="57">SUM(AN72:AN143)</f>
        <v>414594888</v>
      </c>
      <c r="AO144" s="250"/>
      <c r="AQ144" s="366"/>
      <c r="AR144" s="69"/>
      <c r="AS144" s="366"/>
      <c r="AT144" s="71"/>
    </row>
    <row r="145" spans="1:46" ht="15" customHeight="1">
      <c r="A145" s="2">
        <v>140</v>
      </c>
      <c r="B145" s="3"/>
      <c r="C145" s="3"/>
      <c r="D145" s="3"/>
      <c r="E145" s="3"/>
      <c r="F145" s="78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17"/>
      <c r="AG145" s="1"/>
      <c r="AH145" s="1"/>
      <c r="AI145" s="1"/>
      <c r="AJ145" s="1"/>
      <c r="AK145" s="1"/>
      <c r="AL145" s="1"/>
      <c r="AM145" s="1"/>
      <c r="AN145" s="1"/>
      <c r="AO145" s="217"/>
      <c r="AQ145" s="366"/>
      <c r="AR145" s="69"/>
      <c r="AS145" s="366"/>
      <c r="AT145" s="71"/>
    </row>
    <row r="146" spans="1:46" ht="15" customHeight="1">
      <c r="A146" s="2">
        <v>141</v>
      </c>
      <c r="B146" s="91"/>
      <c r="C146" s="7"/>
      <c r="D146" s="123"/>
      <c r="E146" s="123"/>
      <c r="F146" s="281" t="s">
        <v>291</v>
      </c>
      <c r="G146" s="7"/>
      <c r="H146" s="7"/>
      <c r="I146" s="50"/>
      <c r="J146" s="50"/>
      <c r="K146" s="113"/>
      <c r="L146" s="113"/>
      <c r="M146" s="113"/>
      <c r="N146" s="113"/>
      <c r="O146" s="113"/>
      <c r="P146" s="113"/>
      <c r="Q146" s="113"/>
      <c r="R146" s="113"/>
      <c r="S146" s="113"/>
      <c r="T146" s="123"/>
      <c r="U146" s="113"/>
      <c r="V146" s="123"/>
      <c r="W146" s="123"/>
      <c r="X146" s="123"/>
      <c r="Y146" s="6"/>
      <c r="Z146" s="123"/>
      <c r="AA146" s="6"/>
      <c r="AB146" s="113"/>
      <c r="AC146" s="113"/>
      <c r="AD146" s="113"/>
      <c r="AE146" s="123"/>
      <c r="AF146" s="220"/>
      <c r="AG146" s="123"/>
      <c r="AH146" s="123"/>
      <c r="AI146" s="123"/>
      <c r="AJ146" s="123"/>
      <c r="AK146" s="123"/>
      <c r="AL146" s="123"/>
      <c r="AM146" s="123"/>
      <c r="AN146" s="123"/>
      <c r="AO146" s="220"/>
      <c r="AQ146" s="122"/>
      <c r="AR146" s="71"/>
      <c r="AS146" s="122"/>
      <c r="AT146" s="119"/>
    </row>
    <row r="147" spans="1:46" s="240" customFormat="1" ht="22.5" customHeight="1">
      <c r="A147" s="2">
        <v>142</v>
      </c>
      <c r="B147" s="264" t="s">
        <v>22</v>
      </c>
      <c r="C147" s="233" t="s">
        <v>308</v>
      </c>
      <c r="D147" s="264">
        <v>202146</v>
      </c>
      <c r="E147" s="264"/>
      <c r="F147" s="234" t="s">
        <v>160</v>
      </c>
      <c r="G147" s="233">
        <v>5</v>
      </c>
      <c r="H147" s="233"/>
      <c r="I147" s="235">
        <v>0</v>
      </c>
      <c r="J147" s="236"/>
      <c r="K147" s="236">
        <v>0</v>
      </c>
      <c r="L147" s="236">
        <v>0</v>
      </c>
      <c r="M147" s="236">
        <v>0</v>
      </c>
      <c r="N147" s="236">
        <v>0</v>
      </c>
      <c r="O147" s="236">
        <v>0</v>
      </c>
      <c r="P147" s="236">
        <v>0</v>
      </c>
      <c r="Q147" s="236">
        <v>-95</v>
      </c>
      <c r="R147" s="236">
        <v>0</v>
      </c>
      <c r="S147" s="236">
        <f t="shared" ref="S147:S152" si="58">SUM(I147:R147)</f>
        <v>-95</v>
      </c>
      <c r="T147" s="236">
        <v>0</v>
      </c>
      <c r="U147" s="236">
        <v>53856</v>
      </c>
      <c r="V147" s="236">
        <f t="shared" ref="V147:V152" si="59">T147+U147</f>
        <v>53856</v>
      </c>
      <c r="W147" s="236"/>
      <c r="X147" s="236"/>
      <c r="Y147" s="236"/>
      <c r="Z147" s="236"/>
      <c r="AA147" s="236"/>
      <c r="AB147" s="236">
        <f t="shared" ref="AB147:AB151" si="60">V147+W147+X147+Z147+AA147+Y147</f>
        <v>53856</v>
      </c>
      <c r="AC147" s="236">
        <v>0</v>
      </c>
      <c r="AD147" s="236">
        <v>0</v>
      </c>
      <c r="AE147" s="236"/>
      <c r="AF147" s="217"/>
      <c r="AG147" s="236">
        <v>0</v>
      </c>
      <c r="AH147" s="236">
        <v>0</v>
      </c>
      <c r="AI147" s="236">
        <v>0</v>
      </c>
      <c r="AJ147" s="236">
        <v>0</v>
      </c>
      <c r="AK147" s="236">
        <v>0</v>
      </c>
      <c r="AL147" s="236">
        <f t="shared" ref="AL147:AL151" si="61">SUM(AG147:AK147)</f>
        <v>0</v>
      </c>
      <c r="AM147" s="236">
        <v>1250000</v>
      </c>
      <c r="AN147" s="238">
        <f t="shared" ref="AN147:AN156" si="62">+S147+AB147+AL147+AM147</f>
        <v>1303761</v>
      </c>
      <c r="AO147" s="217"/>
      <c r="AP147" s="508" t="s">
        <v>683</v>
      </c>
      <c r="AQ147" s="450"/>
      <c r="AR147" s="481"/>
      <c r="AS147" s="482"/>
      <c r="AT147" s="247"/>
    </row>
    <row r="148" spans="1:46" s="5" customFormat="1" ht="22.5" customHeight="1">
      <c r="A148" s="2">
        <v>143</v>
      </c>
      <c r="B148" s="91" t="s">
        <v>476</v>
      </c>
      <c r="C148" s="3" t="s">
        <v>142</v>
      </c>
      <c r="D148" s="91">
        <v>202153</v>
      </c>
      <c r="E148" s="91"/>
      <c r="F148" s="4" t="s">
        <v>374</v>
      </c>
      <c r="G148" s="3">
        <v>3</v>
      </c>
      <c r="H148" s="3"/>
      <c r="I148" s="9"/>
      <c r="J148" s="1"/>
      <c r="K148" s="1"/>
      <c r="L148" s="1"/>
      <c r="M148" s="1"/>
      <c r="N148" s="1"/>
      <c r="O148" s="1"/>
      <c r="P148" s="1"/>
      <c r="Q148" s="1">
        <v>0</v>
      </c>
      <c r="R148" s="1">
        <v>3400</v>
      </c>
      <c r="S148" s="1">
        <f t="shared" si="58"/>
        <v>3400</v>
      </c>
      <c r="T148" s="1">
        <v>0</v>
      </c>
      <c r="U148" s="1">
        <v>96600</v>
      </c>
      <c r="V148" s="1">
        <f t="shared" si="59"/>
        <v>96600</v>
      </c>
      <c r="W148" s="1"/>
      <c r="X148" s="1"/>
      <c r="Y148" s="1"/>
      <c r="Z148" s="1"/>
      <c r="AA148" s="1"/>
      <c r="AB148" s="1">
        <f t="shared" si="60"/>
        <v>96600</v>
      </c>
      <c r="AC148" s="1">
        <v>0</v>
      </c>
      <c r="AD148" s="1">
        <v>0</v>
      </c>
      <c r="AE148" s="1"/>
      <c r="AF148" s="217"/>
      <c r="AG148" s="1">
        <v>250000</v>
      </c>
      <c r="AH148" s="1">
        <v>0</v>
      </c>
      <c r="AI148" s="1">
        <v>0</v>
      </c>
      <c r="AJ148" s="1">
        <v>0</v>
      </c>
      <c r="AK148" s="1">
        <v>0</v>
      </c>
      <c r="AL148" s="1">
        <f t="shared" si="61"/>
        <v>250000</v>
      </c>
      <c r="AM148" s="1">
        <v>0</v>
      </c>
      <c r="AN148" s="10">
        <f t="shared" si="62"/>
        <v>350000</v>
      </c>
      <c r="AO148" s="217"/>
      <c r="AP148" s="490" t="s">
        <v>684</v>
      </c>
      <c r="AQ148" s="338"/>
      <c r="AR148" s="534"/>
      <c r="AS148" s="334"/>
      <c r="AT148" s="71"/>
    </row>
    <row r="149" spans="1:46" s="240" customFormat="1" ht="22.5" customHeight="1">
      <c r="A149" s="2">
        <v>144</v>
      </c>
      <c r="B149" s="264" t="s">
        <v>12</v>
      </c>
      <c r="C149" s="233" t="s">
        <v>142</v>
      </c>
      <c r="D149" s="264">
        <v>202154</v>
      </c>
      <c r="E149" s="264"/>
      <c r="F149" s="234" t="s">
        <v>319</v>
      </c>
      <c r="G149" s="233">
        <v>5</v>
      </c>
      <c r="H149" s="233"/>
      <c r="I149" s="235"/>
      <c r="J149" s="236"/>
      <c r="K149" s="236"/>
      <c r="L149" s="236"/>
      <c r="M149" s="236"/>
      <c r="N149" s="236"/>
      <c r="O149" s="236"/>
      <c r="P149" s="236">
        <v>0</v>
      </c>
      <c r="Q149" s="236">
        <v>0</v>
      </c>
      <c r="R149" s="236">
        <v>0</v>
      </c>
      <c r="S149" s="236">
        <f t="shared" si="58"/>
        <v>0</v>
      </c>
      <c r="T149" s="236">
        <v>100000</v>
      </c>
      <c r="U149" s="236">
        <v>0</v>
      </c>
      <c r="V149" s="236">
        <f t="shared" si="59"/>
        <v>100000</v>
      </c>
      <c r="W149" s="236"/>
      <c r="X149" s="236"/>
      <c r="Y149" s="236"/>
      <c r="Z149" s="236"/>
      <c r="AA149" s="236"/>
      <c r="AB149" s="236">
        <f t="shared" si="60"/>
        <v>100000</v>
      </c>
      <c r="AC149" s="236">
        <v>0</v>
      </c>
      <c r="AD149" s="236">
        <v>0</v>
      </c>
      <c r="AE149" s="236"/>
      <c r="AF149" s="217"/>
      <c r="AG149" s="236">
        <v>0</v>
      </c>
      <c r="AH149" s="236">
        <v>150000</v>
      </c>
      <c r="AI149" s="236">
        <v>600000</v>
      </c>
      <c r="AJ149" s="236">
        <v>0</v>
      </c>
      <c r="AK149" s="236">
        <v>0</v>
      </c>
      <c r="AL149" s="236">
        <f>SUM(AG149:AK149)</f>
        <v>750000</v>
      </c>
      <c r="AM149" s="236">
        <v>1150000</v>
      </c>
      <c r="AN149" s="238">
        <f t="shared" si="62"/>
        <v>2000000</v>
      </c>
      <c r="AO149" s="217"/>
      <c r="AP149" s="508" t="s">
        <v>685</v>
      </c>
      <c r="AQ149" s="467"/>
      <c r="AR149" s="247"/>
      <c r="AS149" s="467"/>
      <c r="AT149" s="247"/>
    </row>
    <row r="150" spans="1:46" s="5" customFormat="1" ht="22.5" customHeight="1">
      <c r="A150" s="2">
        <v>145</v>
      </c>
      <c r="B150" s="91" t="s">
        <v>8</v>
      </c>
      <c r="C150" s="3" t="s">
        <v>306</v>
      </c>
      <c r="D150" s="91"/>
      <c r="E150" s="91"/>
      <c r="F150" s="4" t="s">
        <v>260</v>
      </c>
      <c r="G150" s="3">
        <v>5</v>
      </c>
      <c r="H150" s="3"/>
      <c r="I150" s="9"/>
      <c r="J150" s="1"/>
      <c r="K150" s="1"/>
      <c r="L150" s="1"/>
      <c r="M150" s="1"/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f t="shared" si="58"/>
        <v>0</v>
      </c>
      <c r="T150" s="1">
        <v>0</v>
      </c>
      <c r="U150" s="1">
        <v>0</v>
      </c>
      <c r="V150" s="1">
        <f t="shared" si="59"/>
        <v>0</v>
      </c>
      <c r="W150" s="1"/>
      <c r="X150" s="1"/>
      <c r="Y150" s="1"/>
      <c r="Z150" s="1"/>
      <c r="AA150" s="1"/>
      <c r="AB150" s="1">
        <f>V150+W150+X150+Z150+AA150+Y150</f>
        <v>0</v>
      </c>
      <c r="AC150" s="1">
        <v>0</v>
      </c>
      <c r="AD150" s="1">
        <v>0</v>
      </c>
      <c r="AE150" s="1"/>
      <c r="AF150" s="217"/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f t="shared" si="61"/>
        <v>0</v>
      </c>
      <c r="AM150" s="1">
        <v>100000</v>
      </c>
      <c r="AN150" s="10">
        <f t="shared" si="62"/>
        <v>100000</v>
      </c>
      <c r="AO150" s="217"/>
      <c r="AP150" s="507" t="s">
        <v>686</v>
      </c>
      <c r="AQ150" s="131"/>
      <c r="AR150" s="71"/>
      <c r="AS150" s="131"/>
      <c r="AT150" s="71"/>
    </row>
    <row r="151" spans="1:46" s="240" customFormat="1" ht="22.5" customHeight="1">
      <c r="A151" s="2">
        <v>146</v>
      </c>
      <c r="B151" s="264"/>
      <c r="C151" s="233" t="s">
        <v>162</v>
      </c>
      <c r="D151" s="264">
        <v>201865</v>
      </c>
      <c r="E151" s="264"/>
      <c r="F151" s="234" t="s">
        <v>231</v>
      </c>
      <c r="G151" s="233">
        <v>3</v>
      </c>
      <c r="H151" s="233"/>
      <c r="I151" s="235"/>
      <c r="J151" s="236"/>
      <c r="K151" s="236"/>
      <c r="L151" s="236"/>
      <c r="M151" s="236"/>
      <c r="N151" s="236">
        <v>0</v>
      </c>
      <c r="O151" s="236">
        <v>98012</v>
      </c>
      <c r="P151" s="236">
        <v>442874</v>
      </c>
      <c r="Q151" s="236">
        <v>2501796</v>
      </c>
      <c r="R151" s="236">
        <v>246726</v>
      </c>
      <c r="S151" s="236">
        <f t="shared" si="58"/>
        <v>3289408</v>
      </c>
      <c r="T151" s="236">
        <v>0</v>
      </c>
      <c r="U151" s="236">
        <v>0</v>
      </c>
      <c r="V151" s="236">
        <f t="shared" si="59"/>
        <v>0</v>
      </c>
      <c r="W151" s="236"/>
      <c r="X151" s="236"/>
      <c r="Y151" s="236"/>
      <c r="Z151" s="236"/>
      <c r="AA151" s="236"/>
      <c r="AB151" s="236">
        <f t="shared" si="60"/>
        <v>0</v>
      </c>
      <c r="AC151" s="236">
        <v>0</v>
      </c>
      <c r="AD151" s="236">
        <v>0</v>
      </c>
      <c r="AE151" s="236"/>
      <c r="AF151" s="217"/>
      <c r="AG151" s="236">
        <v>1500000</v>
      </c>
      <c r="AH151" s="236">
        <v>0</v>
      </c>
      <c r="AI151" s="236">
        <v>0</v>
      </c>
      <c r="AJ151" s="236">
        <v>0</v>
      </c>
      <c r="AK151" s="236">
        <v>0</v>
      </c>
      <c r="AL151" s="236">
        <f t="shared" si="61"/>
        <v>1500000</v>
      </c>
      <c r="AM151" s="236">
        <v>0</v>
      </c>
      <c r="AN151" s="238">
        <f t="shared" si="62"/>
        <v>4789408</v>
      </c>
      <c r="AO151" s="217"/>
      <c r="AP151" s="508" t="s">
        <v>688</v>
      </c>
      <c r="AQ151" s="450"/>
      <c r="AR151" s="247"/>
      <c r="AS151" s="467"/>
      <c r="AT151" s="247"/>
    </row>
    <row r="152" spans="1:46" s="5" customFormat="1" ht="22.5" customHeight="1">
      <c r="A152" s="2">
        <v>147</v>
      </c>
      <c r="B152" s="3" t="s">
        <v>315</v>
      </c>
      <c r="C152" s="3" t="s">
        <v>44</v>
      </c>
      <c r="D152" s="3"/>
      <c r="E152" s="3"/>
      <c r="F152" s="56" t="s">
        <v>307</v>
      </c>
      <c r="G152" s="3">
        <v>3</v>
      </c>
      <c r="H152" s="2"/>
      <c r="I152" s="9"/>
      <c r="J152" s="9"/>
      <c r="K152" s="1"/>
      <c r="L152" s="1"/>
      <c r="M152" s="1"/>
      <c r="N152" s="1"/>
      <c r="O152" s="1">
        <v>0</v>
      </c>
      <c r="P152" s="1">
        <v>0</v>
      </c>
      <c r="Q152" s="1">
        <v>0</v>
      </c>
      <c r="R152" s="1">
        <v>0</v>
      </c>
      <c r="S152" s="1">
        <f t="shared" si="58"/>
        <v>0</v>
      </c>
      <c r="T152" s="1">
        <v>0</v>
      </c>
      <c r="U152" s="1">
        <v>0</v>
      </c>
      <c r="V152" s="1">
        <f t="shared" si="59"/>
        <v>0</v>
      </c>
      <c r="W152" s="1"/>
      <c r="X152" s="1"/>
      <c r="Y152" s="1"/>
      <c r="Z152" s="1"/>
      <c r="AA152" s="51"/>
      <c r="AB152" s="1">
        <f>SUM(V152:AA152)</f>
        <v>0</v>
      </c>
      <c r="AC152" s="1">
        <v>0</v>
      </c>
      <c r="AD152" s="1">
        <v>0</v>
      </c>
      <c r="AE152" s="1"/>
      <c r="AF152" s="217"/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f>SUM(AG152:AK152)</f>
        <v>0</v>
      </c>
      <c r="AM152" s="1">
        <v>1050000</v>
      </c>
      <c r="AN152" s="10">
        <f t="shared" si="62"/>
        <v>1050000</v>
      </c>
      <c r="AO152" s="217"/>
      <c r="AP152" s="507" t="s">
        <v>687</v>
      </c>
      <c r="AQ152" s="366"/>
      <c r="AR152" s="69"/>
      <c r="AS152" s="350"/>
      <c r="AT152" s="71"/>
    </row>
    <row r="153" spans="1:46" s="240" customFormat="1" ht="22.5" customHeight="1">
      <c r="A153" s="2">
        <v>148</v>
      </c>
      <c r="B153" s="264" t="s">
        <v>16</v>
      </c>
      <c r="C153" s="233" t="s">
        <v>44</v>
      </c>
      <c r="D153" s="264">
        <v>209266</v>
      </c>
      <c r="E153" s="264"/>
      <c r="F153" s="560" t="s">
        <v>509</v>
      </c>
      <c r="G153" s="233"/>
      <c r="H153" s="233"/>
      <c r="I153" s="235">
        <v>0</v>
      </c>
      <c r="J153" s="236">
        <v>0</v>
      </c>
      <c r="K153" s="236">
        <v>0</v>
      </c>
      <c r="L153" s="236">
        <v>0</v>
      </c>
      <c r="M153" s="236">
        <v>0</v>
      </c>
      <c r="N153" s="236">
        <v>0</v>
      </c>
      <c r="O153" s="236">
        <v>0</v>
      </c>
      <c r="P153" s="236">
        <v>0</v>
      </c>
      <c r="Q153" s="236">
        <v>0</v>
      </c>
      <c r="R153" s="236">
        <v>0</v>
      </c>
      <c r="S153" s="236">
        <f>SUM(I153:R153)</f>
        <v>0</v>
      </c>
      <c r="T153" s="236">
        <v>0</v>
      </c>
      <c r="U153" s="236">
        <v>0</v>
      </c>
      <c r="V153" s="236">
        <f>T153+U153</f>
        <v>0</v>
      </c>
      <c r="W153" s="236"/>
      <c r="X153" s="236"/>
      <c r="Y153" s="236"/>
      <c r="Z153" s="236"/>
      <c r="AA153" s="236"/>
      <c r="AB153" s="236">
        <f>V153+W153+X153+Z153+AA153+Y153</f>
        <v>0</v>
      </c>
      <c r="AC153" s="236">
        <v>0</v>
      </c>
      <c r="AD153" s="236">
        <v>0</v>
      </c>
      <c r="AE153" s="236"/>
      <c r="AF153" s="217"/>
      <c r="AG153" s="236">
        <v>250000</v>
      </c>
      <c r="AH153" s="236">
        <v>0</v>
      </c>
      <c r="AI153" s="236">
        <v>0</v>
      </c>
      <c r="AJ153" s="236">
        <v>0</v>
      </c>
      <c r="AK153" s="236">
        <v>0</v>
      </c>
      <c r="AL153" s="236">
        <f>SUM(AG153:AK153)</f>
        <v>250000</v>
      </c>
      <c r="AM153" s="236">
        <v>0</v>
      </c>
      <c r="AN153" s="238">
        <f t="shared" si="62"/>
        <v>250000</v>
      </c>
      <c r="AO153" s="217"/>
      <c r="AP153" s="508" t="s">
        <v>690</v>
      </c>
      <c r="AQ153" s="482"/>
      <c r="AR153" s="247"/>
      <c r="AS153" s="546"/>
      <c r="AT153" s="247"/>
    </row>
    <row r="154" spans="1:46" s="5" customFormat="1" ht="22.5" customHeight="1">
      <c r="A154" s="2">
        <v>149</v>
      </c>
      <c r="B154" s="91" t="s">
        <v>16</v>
      </c>
      <c r="C154" s="69" t="s">
        <v>142</v>
      </c>
      <c r="D154" s="91">
        <v>209265</v>
      </c>
      <c r="E154" s="91"/>
      <c r="F154" s="110" t="s">
        <v>497</v>
      </c>
      <c r="G154" s="3"/>
      <c r="H154" s="3"/>
      <c r="I154" s="9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f>SUM(I154:R154)</f>
        <v>0</v>
      </c>
      <c r="T154" s="1">
        <v>0</v>
      </c>
      <c r="U154" s="1">
        <v>0</v>
      </c>
      <c r="V154" s="1">
        <f t="shared" ref="V154" si="63">T154+U154</f>
        <v>0</v>
      </c>
      <c r="W154" s="1"/>
      <c r="X154" s="1"/>
      <c r="Y154" s="1"/>
      <c r="Z154" s="1"/>
      <c r="AA154" s="1"/>
      <c r="AB154" s="1">
        <f t="shared" ref="AB154" si="64">V154+W154+X154+Z154+AA154+Y154</f>
        <v>0</v>
      </c>
      <c r="AC154" s="1">
        <v>0</v>
      </c>
      <c r="AD154" s="1">
        <v>0</v>
      </c>
      <c r="AE154" s="1"/>
      <c r="AF154" s="217"/>
      <c r="AG154" s="1">
        <v>50000</v>
      </c>
      <c r="AH154" s="1">
        <v>0</v>
      </c>
      <c r="AI154" s="1">
        <v>0</v>
      </c>
      <c r="AJ154" s="1">
        <v>0</v>
      </c>
      <c r="AK154" s="1">
        <v>0</v>
      </c>
      <c r="AL154" s="1">
        <f t="shared" ref="AL154" si="65">SUM(AG154:AK154)</f>
        <v>50000</v>
      </c>
      <c r="AM154" s="1">
        <v>0</v>
      </c>
      <c r="AN154" s="10">
        <f t="shared" si="62"/>
        <v>50000</v>
      </c>
      <c r="AO154" s="217"/>
      <c r="AP154" s="507" t="s">
        <v>689</v>
      </c>
      <c r="AQ154" s="334"/>
      <c r="AR154" s="71"/>
      <c r="AS154" s="121"/>
      <c r="AT154" s="71"/>
    </row>
    <row r="155" spans="1:46" s="5" customFormat="1" ht="22.5" customHeight="1">
      <c r="A155" s="2">
        <v>150</v>
      </c>
      <c r="B155" s="91"/>
      <c r="C155" s="243" t="s">
        <v>44</v>
      </c>
      <c r="D155" s="264">
        <v>209271</v>
      </c>
      <c r="E155" s="264"/>
      <c r="F155" s="560" t="s">
        <v>567</v>
      </c>
      <c r="G155" s="233"/>
      <c r="H155" s="233"/>
      <c r="I155" s="235"/>
      <c r="J155" s="236"/>
      <c r="K155" s="236"/>
      <c r="L155" s="236"/>
      <c r="M155" s="236"/>
      <c r="N155" s="236"/>
      <c r="O155" s="236"/>
      <c r="P155" s="236"/>
      <c r="Q155" s="236"/>
      <c r="R155" s="236"/>
      <c r="S155" s="561">
        <v>0</v>
      </c>
      <c r="T155" s="561">
        <v>0</v>
      </c>
      <c r="U155" s="561">
        <v>0</v>
      </c>
      <c r="V155" s="561">
        <f>T155+U155</f>
        <v>0</v>
      </c>
      <c r="W155" s="561"/>
      <c r="X155" s="561"/>
      <c r="Y155" s="561"/>
      <c r="Z155" s="561"/>
      <c r="AA155" s="561"/>
      <c r="AB155" s="561">
        <f>V155+W155+X155+Z155+AA155+Y155</f>
        <v>0</v>
      </c>
      <c r="AC155" s="561">
        <v>0</v>
      </c>
      <c r="AD155" s="561">
        <v>0</v>
      </c>
      <c r="AE155" s="561"/>
      <c r="AF155" s="217"/>
      <c r="AG155" s="561">
        <v>70000</v>
      </c>
      <c r="AH155" s="561">
        <v>0</v>
      </c>
      <c r="AI155" s="561">
        <v>0</v>
      </c>
      <c r="AJ155" s="561">
        <v>0</v>
      </c>
      <c r="AK155" s="561">
        <v>0</v>
      </c>
      <c r="AL155" s="561">
        <f>SUM(AG155:AK155)</f>
        <v>70000</v>
      </c>
      <c r="AM155" s="562">
        <v>0</v>
      </c>
      <c r="AN155" s="559">
        <f t="shared" ref="AN155" si="66">+S155+AB155+AL155+AM155</f>
        <v>70000</v>
      </c>
      <c r="AO155" s="217"/>
      <c r="AP155" s="537" t="s">
        <v>724</v>
      </c>
      <c r="AQ155" s="482"/>
      <c r="AR155" s="247"/>
      <c r="AS155" s="546"/>
      <c r="AT155" s="247"/>
    </row>
    <row r="156" spans="1:46" s="5" customFormat="1" ht="22.5" customHeight="1">
      <c r="A156" s="2">
        <v>151</v>
      </c>
      <c r="B156" s="91" t="s">
        <v>12</v>
      </c>
      <c r="C156" s="69" t="s">
        <v>721</v>
      </c>
      <c r="D156" s="91">
        <v>209260</v>
      </c>
      <c r="E156" s="91"/>
      <c r="F156" s="4" t="s">
        <v>692</v>
      </c>
      <c r="G156" s="3"/>
      <c r="H156" s="3"/>
      <c r="I156" s="9"/>
      <c r="J156" s="1"/>
      <c r="K156" s="1"/>
      <c r="L156" s="1"/>
      <c r="M156" s="1"/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f>T156+U156</f>
        <v>0</v>
      </c>
      <c r="W156" s="1"/>
      <c r="X156" s="1"/>
      <c r="Y156" s="1"/>
      <c r="Z156" s="1"/>
      <c r="AA156" s="1"/>
      <c r="AB156" s="1">
        <f>V156+W156+X156+Z156+AA156+Y156</f>
        <v>0</v>
      </c>
      <c r="AC156" s="1">
        <v>0</v>
      </c>
      <c r="AD156" s="1">
        <v>0</v>
      </c>
      <c r="AE156" s="1"/>
      <c r="AF156" s="217"/>
      <c r="AG156" s="1">
        <f>2820000+2954000</f>
        <v>5774000</v>
      </c>
      <c r="AH156" s="1">
        <v>0</v>
      </c>
      <c r="AI156" s="1">
        <v>0</v>
      </c>
      <c r="AJ156" s="1">
        <v>0</v>
      </c>
      <c r="AK156" s="1">
        <v>0</v>
      </c>
      <c r="AL156" s="1">
        <f>SUM(AG156:AK156)</f>
        <v>5774000</v>
      </c>
      <c r="AM156" s="107">
        <v>0</v>
      </c>
      <c r="AN156" s="10">
        <f t="shared" si="62"/>
        <v>5774000</v>
      </c>
      <c r="AO156" s="217"/>
      <c r="AP156" s="535" t="s">
        <v>691</v>
      </c>
      <c r="AQ156" s="338"/>
      <c r="AR156" s="71"/>
      <c r="AS156" s="338"/>
      <c r="AT156" s="71"/>
    </row>
    <row r="157" spans="1:46" ht="18" customHeight="1">
      <c r="A157" s="2">
        <v>152</v>
      </c>
      <c r="B157" s="91"/>
      <c r="C157" s="284"/>
      <c r="D157" s="113"/>
      <c r="E157" s="113"/>
      <c r="F157" s="282" t="s">
        <v>0</v>
      </c>
      <c r="G157" s="61"/>
      <c r="H157" s="61"/>
      <c r="I157" s="89">
        <f t="shared" ref="I157:AD157" si="67">SUM(I147:I156)</f>
        <v>0</v>
      </c>
      <c r="J157" s="89">
        <f t="shared" si="67"/>
        <v>0</v>
      </c>
      <c r="K157" s="89">
        <f t="shared" si="67"/>
        <v>0</v>
      </c>
      <c r="L157" s="89">
        <f t="shared" si="67"/>
        <v>0</v>
      </c>
      <c r="M157" s="89">
        <f t="shared" si="67"/>
        <v>0</v>
      </c>
      <c r="N157" s="89">
        <f t="shared" si="67"/>
        <v>0</v>
      </c>
      <c r="O157" s="89">
        <f t="shared" si="67"/>
        <v>98012</v>
      </c>
      <c r="P157" s="89">
        <f t="shared" si="67"/>
        <v>442874</v>
      </c>
      <c r="Q157" s="89">
        <f t="shared" si="67"/>
        <v>2501701</v>
      </c>
      <c r="R157" s="128">
        <f t="shared" si="67"/>
        <v>250126</v>
      </c>
      <c r="S157" s="89">
        <f t="shared" si="67"/>
        <v>3292713</v>
      </c>
      <c r="T157" s="89">
        <f t="shared" si="67"/>
        <v>100000</v>
      </c>
      <c r="U157" s="89">
        <f t="shared" si="67"/>
        <v>150456</v>
      </c>
      <c r="V157" s="89">
        <f t="shared" si="67"/>
        <v>250456</v>
      </c>
      <c r="W157" s="89">
        <f t="shared" si="67"/>
        <v>0</v>
      </c>
      <c r="X157" s="89">
        <f t="shared" si="67"/>
        <v>0</v>
      </c>
      <c r="Y157" s="89">
        <f t="shared" si="67"/>
        <v>0</v>
      </c>
      <c r="Z157" s="89">
        <f t="shared" si="67"/>
        <v>0</v>
      </c>
      <c r="AA157" s="89">
        <f t="shared" si="67"/>
        <v>0</v>
      </c>
      <c r="AB157" s="89">
        <f t="shared" si="67"/>
        <v>250456</v>
      </c>
      <c r="AC157" s="89">
        <f t="shared" si="67"/>
        <v>0</v>
      </c>
      <c r="AD157" s="89">
        <f t="shared" si="67"/>
        <v>0</v>
      </c>
      <c r="AE157" s="89"/>
      <c r="AF157" s="252"/>
      <c r="AG157" s="89">
        <f t="shared" ref="AG157:AN157" si="68">SUM(AG147:AG156)</f>
        <v>7894000</v>
      </c>
      <c r="AH157" s="89">
        <f t="shared" si="68"/>
        <v>150000</v>
      </c>
      <c r="AI157" s="89">
        <f t="shared" si="68"/>
        <v>600000</v>
      </c>
      <c r="AJ157" s="89">
        <f t="shared" si="68"/>
        <v>0</v>
      </c>
      <c r="AK157" s="89">
        <f t="shared" si="68"/>
        <v>0</v>
      </c>
      <c r="AL157" s="89">
        <f t="shared" si="68"/>
        <v>8644000</v>
      </c>
      <c r="AM157" s="129">
        <f t="shared" si="68"/>
        <v>3550000</v>
      </c>
      <c r="AN157" s="129">
        <f t="shared" si="68"/>
        <v>15737169</v>
      </c>
      <c r="AO157" s="252"/>
      <c r="AQ157" s="334"/>
      <c r="AR157" s="71"/>
      <c r="AS157" s="334"/>
      <c r="AT157" s="71"/>
    </row>
    <row r="158" spans="1:46" ht="18" customHeight="1">
      <c r="A158" s="2">
        <v>153</v>
      </c>
      <c r="B158" s="223"/>
      <c r="C158" s="69"/>
      <c r="D158" s="119"/>
      <c r="E158" s="119"/>
      <c r="F158" s="130"/>
      <c r="G158" s="69"/>
      <c r="H158" s="69"/>
      <c r="I158" s="70"/>
      <c r="J158" s="70"/>
      <c r="K158" s="69"/>
      <c r="L158" s="69"/>
      <c r="M158" s="69"/>
      <c r="N158" s="69"/>
      <c r="O158" s="69"/>
      <c r="P158" s="69"/>
      <c r="Q158" s="69"/>
      <c r="R158" s="69"/>
      <c r="S158" s="69"/>
      <c r="T158" s="70"/>
      <c r="U158" s="69"/>
      <c r="V158" s="70"/>
      <c r="W158" s="70"/>
      <c r="X158" s="70"/>
      <c r="Y158" s="70"/>
      <c r="Z158" s="70"/>
      <c r="AA158" s="70"/>
      <c r="AB158" s="69"/>
      <c r="AC158" s="69"/>
      <c r="AD158" s="69"/>
      <c r="AE158" s="70"/>
      <c r="AF158" s="216"/>
      <c r="AG158" s="70"/>
      <c r="AH158" s="70"/>
      <c r="AI158" s="70"/>
      <c r="AJ158" s="70"/>
      <c r="AK158" s="70"/>
      <c r="AL158" s="70"/>
      <c r="AM158" s="70"/>
      <c r="AN158" s="70"/>
      <c r="AO158" s="216"/>
      <c r="AQ158" s="131"/>
      <c r="AR158" s="71"/>
      <c r="AS158" s="131"/>
      <c r="AT158" s="71"/>
    </row>
    <row r="159" spans="1:46" ht="18" customHeight="1">
      <c r="A159" s="2">
        <v>154</v>
      </c>
      <c r="B159" s="223"/>
      <c r="C159" s="69"/>
      <c r="D159" s="119"/>
      <c r="E159" s="119"/>
      <c r="F159" s="130"/>
      <c r="G159" s="69"/>
      <c r="H159" s="69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216"/>
      <c r="AG159" s="70"/>
      <c r="AH159" s="70"/>
      <c r="AI159" s="70"/>
      <c r="AJ159" s="70"/>
      <c r="AK159" s="70"/>
      <c r="AL159" s="70"/>
      <c r="AM159" s="70"/>
      <c r="AN159" s="70"/>
      <c r="AO159" s="216"/>
      <c r="AQ159" s="131"/>
      <c r="AR159" s="71"/>
      <c r="AS159" s="131"/>
      <c r="AT159" s="71"/>
    </row>
    <row r="160" spans="1:46" ht="18" customHeight="1">
      <c r="A160" s="2">
        <v>155</v>
      </c>
      <c r="B160" s="223"/>
      <c r="C160" s="284"/>
      <c r="D160" s="113"/>
      <c r="E160" s="113"/>
      <c r="F160" s="283" t="s">
        <v>1</v>
      </c>
      <c r="G160" s="61"/>
      <c r="H160" s="61"/>
      <c r="I160" s="63">
        <f>I157+I144+I69+I35+I29+I22+I13</f>
        <v>22166852</v>
      </c>
      <c r="J160" s="63">
        <f t="shared" ref="J160:P160" si="69">J157+J144+J69+J35+J29+J22+J13</f>
        <v>7510861</v>
      </c>
      <c r="K160" s="63">
        <f t="shared" si="69"/>
        <v>15299224</v>
      </c>
      <c r="L160" s="63">
        <f t="shared" si="69"/>
        <v>17644122</v>
      </c>
      <c r="M160" s="63">
        <f t="shared" si="69"/>
        <v>13204538</v>
      </c>
      <c r="N160" s="63">
        <f t="shared" si="69"/>
        <v>8930614</v>
      </c>
      <c r="O160" s="63">
        <f t="shared" si="69"/>
        <v>9044376.25</v>
      </c>
      <c r="P160" s="63">
        <f t="shared" si="69"/>
        <v>7852224.1500000004</v>
      </c>
      <c r="Q160" s="63" t="e">
        <f>+Q157+Q35+#REF!+#REF!+#REF!+Q144+Q69+Q13</f>
        <v>#REF!</v>
      </c>
      <c r="R160" s="63" t="e">
        <f>+R157+R35+#REF!+#REF!+#REF!+R144+R69+R13</f>
        <v>#REF!</v>
      </c>
      <c r="S160" s="63"/>
      <c r="T160" s="63">
        <f>T157+T35+T144+T69+T29+T22+T13</f>
        <v>66117119</v>
      </c>
      <c r="U160" s="63">
        <f>U157+U35+U144+U69+U29+U22+U13</f>
        <v>35600569</v>
      </c>
      <c r="V160" s="63">
        <f>V157+V35+V144+V69+V29+V22+V13</f>
        <v>101217688</v>
      </c>
      <c r="W160" s="63" t="e">
        <f>+W157+W35+#REF!+#REF!+#REF!+W144+W69+W13</f>
        <v>#REF!</v>
      </c>
      <c r="X160" s="63" t="e">
        <f>+X157+X35+#REF!+#REF!+#REF!+X144+X69+X13</f>
        <v>#REF!</v>
      </c>
      <c r="Y160" s="63" t="e">
        <f>+Y157+Y35+#REF!+#REF!+#REF!+Y144+Y69+Y13</f>
        <v>#REF!</v>
      </c>
      <c r="Z160" s="63" t="e">
        <f>+Z157+Z35+#REF!+#REF!+#REF!+Z144+Z69+Z13</f>
        <v>#REF!</v>
      </c>
      <c r="AA160" s="63" t="e">
        <f>+AA157+AA35+#REF!+#REF!+#REF!+AA144+AA69+AA13</f>
        <v>#REF!</v>
      </c>
      <c r="AB160" s="63">
        <f>AB157+AB35+AB144+AB69+AB29+AB22+AB13</f>
        <v>101018655</v>
      </c>
      <c r="AC160" s="63" t="e">
        <f>+AC157+AC35+#REF!+#REF!+AC144+AC69+AC13</f>
        <v>#REF!</v>
      </c>
      <c r="AD160" s="63" t="e">
        <f>+AD157+AD35+#REF!+#REF!+AD144+AD69+AD13</f>
        <v>#REF!</v>
      </c>
      <c r="AE160" s="63" t="e">
        <f>+AE157+AE35+#REF!+#REF!+AE144+AE69+AE13</f>
        <v>#REF!</v>
      </c>
      <c r="AF160" s="250" t="e">
        <f>+AF157+AF35+#REF!+#REF!+AF144+AF69+AF13</f>
        <v>#REF!</v>
      </c>
      <c r="AG160" s="63">
        <f>AG157+AG144+AG69+AG35+AG29+AG22+AG13</f>
        <v>98651994</v>
      </c>
      <c r="AH160" s="63">
        <f t="shared" ref="AH160:AN160" si="70">AH157+AH144+AH69+AH35+AH29+AH22+AH13</f>
        <v>63443921</v>
      </c>
      <c r="AI160" s="63">
        <f t="shared" si="70"/>
        <v>71714754</v>
      </c>
      <c r="AJ160" s="63">
        <f t="shared" si="70"/>
        <v>48976986</v>
      </c>
      <c r="AK160" s="63">
        <f t="shared" si="70"/>
        <v>39306868</v>
      </c>
      <c r="AL160" s="63">
        <f t="shared" si="70"/>
        <v>322094523</v>
      </c>
      <c r="AM160" s="63">
        <f t="shared" si="70"/>
        <v>543510164</v>
      </c>
      <c r="AN160" s="63">
        <f t="shared" si="70"/>
        <v>1082112200.0799999</v>
      </c>
      <c r="AO160" s="250" t="e">
        <f>+AO157+AO35+#REF!+#REF!+AO144+AO69+AO13</f>
        <v>#REF!</v>
      </c>
      <c r="AQ160" s="55"/>
      <c r="AR160" s="12"/>
      <c r="AS160" s="55"/>
      <c r="AT160" s="12"/>
    </row>
    <row r="161" spans="2:52">
      <c r="O161" s="51" t="e">
        <f>+#REF!-O160</f>
        <v>#REF!</v>
      </c>
      <c r="P161" s="51" t="e">
        <f>+#REF!-P160</f>
        <v>#REF!</v>
      </c>
      <c r="Q161" s="51"/>
      <c r="R161" s="51"/>
      <c r="T161" s="51"/>
      <c r="U161" s="51"/>
      <c r="V161" s="51" t="e">
        <f>+#REF!+#REF!-#REF!</f>
        <v>#REF!</v>
      </c>
      <c r="AB161" s="51"/>
      <c r="AC161" s="51" t="e">
        <f>+#REF!-AC160</f>
        <v>#REF!</v>
      </c>
      <c r="AD161" s="51" t="e">
        <f>+#REF!-AD160</f>
        <v>#REF!</v>
      </c>
      <c r="AG161" s="4"/>
      <c r="AN161" s="5"/>
      <c r="AQ161" s="5"/>
      <c r="AR161" s="94"/>
      <c r="AS161" s="5"/>
      <c r="AT161" s="94"/>
    </row>
    <row r="162" spans="2:52" s="5" customFormat="1">
      <c r="B162" s="224"/>
      <c r="C162" s="13"/>
      <c r="D162" s="13"/>
      <c r="E162" s="13"/>
      <c r="F162" s="13"/>
      <c r="G162" s="13"/>
      <c r="H162" s="13"/>
      <c r="AA162" s="96"/>
      <c r="AB162" s="51"/>
      <c r="AF162" s="218"/>
      <c r="AG162" s="96"/>
      <c r="AL162" s="13"/>
      <c r="AO162" s="218"/>
      <c r="AP162" s="4"/>
      <c r="AR162" s="94"/>
      <c r="AT162" s="94"/>
      <c r="AU162" s="13"/>
      <c r="AV162" s="13"/>
      <c r="AW162" s="13"/>
      <c r="AX162" s="13"/>
      <c r="AY162" s="13"/>
      <c r="AZ162" s="13"/>
    </row>
    <row r="163" spans="2:52" s="5" customFormat="1">
      <c r="B163" s="224"/>
      <c r="C163" s="13"/>
      <c r="D163" s="13"/>
      <c r="E163" s="13"/>
      <c r="F163" s="13"/>
      <c r="G163" s="13"/>
      <c r="H163" s="13"/>
      <c r="AA163" s="96"/>
      <c r="AB163" s="51"/>
      <c r="AF163" s="218"/>
      <c r="AL163" s="13"/>
      <c r="AO163" s="218"/>
      <c r="AP163" s="4"/>
      <c r="AR163" s="94"/>
      <c r="AT163" s="94"/>
      <c r="AU163" s="13"/>
      <c r="AV163" s="13"/>
      <c r="AW163" s="13"/>
      <c r="AX163" s="13"/>
      <c r="AY163" s="13"/>
      <c r="AZ163" s="13"/>
    </row>
    <row r="164" spans="2:52">
      <c r="AG164" s="51"/>
      <c r="AN164" s="5"/>
      <c r="AQ164" s="5"/>
      <c r="AR164" s="94"/>
      <c r="AS164" s="5"/>
      <c r="AT164" s="94"/>
    </row>
    <row r="165" spans="2:52">
      <c r="AG165" s="96"/>
      <c r="AN165" s="5"/>
      <c r="AQ165" s="5"/>
      <c r="AR165" s="94"/>
      <c r="AS165" s="5"/>
      <c r="AT165" s="94"/>
    </row>
    <row r="166" spans="2:52">
      <c r="AN166" s="5"/>
      <c r="AQ166" s="5"/>
      <c r="AR166" s="94"/>
      <c r="AS166" s="5"/>
      <c r="AT166" s="94"/>
    </row>
    <row r="167" spans="2:52">
      <c r="AG167" s="51"/>
      <c r="AN167" s="5"/>
      <c r="AQ167" s="5"/>
      <c r="AR167" s="94"/>
      <c r="AS167" s="5"/>
      <c r="AT167" s="94"/>
    </row>
    <row r="168" spans="2:52">
      <c r="AN168" s="5"/>
      <c r="AQ168" s="5"/>
      <c r="AR168" s="94"/>
      <c r="AS168" s="5"/>
      <c r="AT168" s="94"/>
    </row>
    <row r="169" spans="2:52">
      <c r="AN169" s="5"/>
      <c r="AQ169" s="5"/>
      <c r="AR169" s="94"/>
      <c r="AS169" s="5"/>
      <c r="AT169" s="94"/>
    </row>
    <row r="170" spans="2:52">
      <c r="AN170" s="5"/>
      <c r="AQ170" s="5"/>
      <c r="AR170" s="94"/>
      <c r="AS170" s="5"/>
      <c r="AT170" s="94"/>
    </row>
    <row r="171" spans="2:52">
      <c r="AN171" s="5"/>
      <c r="AQ171" s="5"/>
      <c r="AR171" s="94"/>
      <c r="AS171" s="5"/>
      <c r="AT171" s="94"/>
    </row>
    <row r="172" spans="2:52">
      <c r="AN172" s="5"/>
      <c r="AQ172" s="5"/>
      <c r="AR172" s="94"/>
      <c r="AS172" s="5"/>
      <c r="AT172" s="94"/>
    </row>
    <row r="173" spans="2:52">
      <c r="AN173" s="5"/>
      <c r="AQ173" s="5"/>
      <c r="AR173" s="94"/>
      <c r="AS173" s="5"/>
      <c r="AT173" s="94"/>
    </row>
    <row r="174" spans="2:52">
      <c r="AN174" s="5"/>
      <c r="AQ174" s="5"/>
      <c r="AR174" s="94"/>
      <c r="AS174" s="5"/>
      <c r="AT174" s="94"/>
    </row>
    <row r="175" spans="2:52">
      <c r="AN175" s="5"/>
      <c r="AQ175" s="5"/>
      <c r="AR175" s="94"/>
      <c r="AS175" s="5"/>
      <c r="AT175" s="94"/>
    </row>
    <row r="176" spans="2:52">
      <c r="AN176" s="5"/>
      <c r="AQ176" s="5"/>
      <c r="AR176" s="94"/>
      <c r="AS176" s="5"/>
      <c r="AT176" s="94"/>
    </row>
    <row r="177" spans="1:52">
      <c r="AN177" s="5"/>
      <c r="AQ177" s="5"/>
      <c r="AR177" s="94"/>
      <c r="AS177" s="5"/>
      <c r="AT177" s="94"/>
    </row>
    <row r="178" spans="1:52">
      <c r="AN178" s="5"/>
      <c r="AQ178" s="5"/>
      <c r="AR178" s="94"/>
      <c r="AS178" s="5"/>
      <c r="AT178" s="94"/>
    </row>
    <row r="179" spans="1:52" s="218" customFormat="1">
      <c r="A179" s="5"/>
      <c r="B179" s="224"/>
      <c r="C179" s="13"/>
      <c r="D179" s="13"/>
      <c r="E179" s="13"/>
      <c r="F179" s="13"/>
      <c r="G179" s="13"/>
      <c r="H179" s="1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96"/>
      <c r="AB179" s="5"/>
      <c r="AC179" s="5"/>
      <c r="AD179" s="5"/>
      <c r="AE179" s="5"/>
      <c r="AG179" s="5"/>
      <c r="AH179" s="5"/>
      <c r="AI179" s="5"/>
      <c r="AJ179" s="5"/>
      <c r="AK179" s="5"/>
      <c r="AL179" s="13"/>
      <c r="AM179" s="5"/>
      <c r="AN179" s="5"/>
      <c r="AP179" s="4"/>
      <c r="AQ179" s="5"/>
      <c r="AR179" s="94"/>
      <c r="AS179" s="5"/>
      <c r="AT179" s="94"/>
      <c r="AU179" s="13"/>
      <c r="AV179" s="13"/>
      <c r="AW179" s="13"/>
      <c r="AX179" s="13"/>
      <c r="AY179" s="13"/>
      <c r="AZ179" s="13"/>
    </row>
    <row r="180" spans="1:52" s="218" customFormat="1">
      <c r="A180" s="5"/>
      <c r="B180" s="224"/>
      <c r="C180" s="13"/>
      <c r="D180" s="13"/>
      <c r="E180" s="13"/>
      <c r="F180" s="13"/>
      <c r="G180" s="13"/>
      <c r="H180" s="1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96"/>
      <c r="AB180" s="5"/>
      <c r="AC180" s="5"/>
      <c r="AD180" s="5"/>
      <c r="AE180" s="5"/>
      <c r="AG180" s="5"/>
      <c r="AH180" s="5"/>
      <c r="AI180" s="5"/>
      <c r="AJ180" s="5"/>
      <c r="AK180" s="5"/>
      <c r="AL180" s="13"/>
      <c r="AM180" s="5"/>
      <c r="AN180" s="5"/>
      <c r="AP180" s="4"/>
      <c r="AQ180" s="5"/>
      <c r="AR180" s="94"/>
      <c r="AS180" s="5"/>
      <c r="AT180" s="94"/>
      <c r="AU180" s="13"/>
      <c r="AV180" s="13"/>
      <c r="AW180" s="13"/>
      <c r="AX180" s="13"/>
      <c r="AY180" s="13"/>
      <c r="AZ180" s="13"/>
    </row>
    <row r="181" spans="1:52" s="218" customFormat="1">
      <c r="A181" s="5"/>
      <c r="B181" s="224"/>
      <c r="C181" s="13"/>
      <c r="D181" s="13"/>
      <c r="E181" s="13"/>
      <c r="F181" s="13"/>
      <c r="G181" s="13"/>
      <c r="H181" s="1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96"/>
      <c r="AB181" s="5"/>
      <c r="AC181" s="5"/>
      <c r="AD181" s="5"/>
      <c r="AE181" s="5"/>
      <c r="AG181" s="5"/>
      <c r="AH181" s="5"/>
      <c r="AI181" s="5"/>
      <c r="AJ181" s="5"/>
      <c r="AK181" s="5"/>
      <c r="AL181" s="13"/>
      <c r="AM181" s="5"/>
      <c r="AN181" s="5"/>
      <c r="AP181" s="4"/>
      <c r="AQ181" s="5"/>
      <c r="AR181" s="94"/>
      <c r="AS181" s="5"/>
      <c r="AT181" s="94"/>
      <c r="AU181" s="13"/>
      <c r="AV181" s="13"/>
      <c r="AW181" s="13"/>
      <c r="AX181" s="13"/>
      <c r="AY181" s="13"/>
      <c r="AZ181" s="13"/>
    </row>
    <row r="182" spans="1:52" s="218" customFormat="1">
      <c r="A182" s="5"/>
      <c r="B182" s="224"/>
      <c r="C182" s="13"/>
      <c r="D182" s="13"/>
      <c r="E182" s="13"/>
      <c r="F182" s="13"/>
      <c r="G182" s="13"/>
      <c r="H182" s="1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96"/>
      <c r="AB182" s="5"/>
      <c r="AC182" s="5"/>
      <c r="AD182" s="5"/>
      <c r="AE182" s="5"/>
      <c r="AG182" s="5"/>
      <c r="AH182" s="5"/>
      <c r="AI182" s="5"/>
      <c r="AJ182" s="5"/>
      <c r="AK182" s="5"/>
      <c r="AL182" s="13"/>
      <c r="AM182" s="5"/>
      <c r="AN182" s="5"/>
      <c r="AP182" s="4"/>
      <c r="AQ182" s="5"/>
      <c r="AR182" s="94"/>
      <c r="AS182" s="5"/>
      <c r="AT182" s="94"/>
      <c r="AU182" s="13"/>
      <c r="AV182" s="13"/>
      <c r="AW182" s="13"/>
      <c r="AX182" s="13"/>
      <c r="AY182" s="13"/>
      <c r="AZ182" s="13"/>
    </row>
    <row r="183" spans="1:52" s="218" customFormat="1">
      <c r="A183" s="5"/>
      <c r="B183" s="224"/>
      <c r="C183" s="13"/>
      <c r="D183" s="13"/>
      <c r="E183" s="13"/>
      <c r="F183" s="13"/>
      <c r="G183" s="13"/>
      <c r="H183" s="1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96"/>
      <c r="AB183" s="5"/>
      <c r="AC183" s="5"/>
      <c r="AD183" s="5"/>
      <c r="AE183" s="5"/>
      <c r="AG183" s="5"/>
      <c r="AH183" s="5"/>
      <c r="AI183" s="5"/>
      <c r="AJ183" s="5"/>
      <c r="AK183" s="5"/>
      <c r="AL183" s="13"/>
      <c r="AM183" s="5"/>
      <c r="AN183" s="5"/>
      <c r="AP183" s="4"/>
      <c r="AQ183" s="5"/>
      <c r="AR183" s="94"/>
      <c r="AS183" s="5"/>
      <c r="AT183" s="94"/>
      <c r="AU183" s="13"/>
      <c r="AV183" s="13"/>
      <c r="AW183" s="13"/>
      <c r="AX183" s="13"/>
      <c r="AY183" s="13"/>
      <c r="AZ183" s="13"/>
    </row>
    <row r="184" spans="1:52" s="218" customFormat="1">
      <c r="A184" s="5"/>
      <c r="B184" s="224"/>
      <c r="C184" s="13"/>
      <c r="D184" s="13"/>
      <c r="E184" s="13"/>
      <c r="F184" s="13"/>
      <c r="G184" s="13"/>
      <c r="H184" s="1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96"/>
      <c r="AB184" s="5"/>
      <c r="AC184" s="5"/>
      <c r="AD184" s="5"/>
      <c r="AE184" s="5"/>
      <c r="AG184" s="5"/>
      <c r="AH184" s="5"/>
      <c r="AI184" s="5"/>
      <c r="AJ184" s="5"/>
      <c r="AK184" s="5"/>
      <c r="AL184" s="13"/>
      <c r="AM184" s="5"/>
      <c r="AN184" s="5"/>
      <c r="AP184" s="4"/>
      <c r="AQ184" s="5"/>
      <c r="AR184" s="94"/>
      <c r="AS184" s="5"/>
      <c r="AT184" s="94"/>
      <c r="AU184" s="13"/>
      <c r="AV184" s="13"/>
      <c r="AW184" s="13"/>
      <c r="AX184" s="13"/>
      <c r="AY184" s="13"/>
      <c r="AZ184" s="13"/>
    </row>
    <row r="185" spans="1:52" s="218" customFormat="1">
      <c r="A185" s="5"/>
      <c r="B185" s="224"/>
      <c r="C185" s="13"/>
      <c r="D185" s="13"/>
      <c r="E185" s="13"/>
      <c r="F185" s="13"/>
      <c r="G185" s="13"/>
      <c r="H185" s="1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96"/>
      <c r="AB185" s="5"/>
      <c r="AC185" s="5"/>
      <c r="AD185" s="5"/>
      <c r="AE185" s="5"/>
      <c r="AG185" s="5"/>
      <c r="AH185" s="5"/>
      <c r="AI185" s="5"/>
      <c r="AJ185" s="5"/>
      <c r="AK185" s="5"/>
      <c r="AL185" s="13"/>
      <c r="AM185" s="5"/>
      <c r="AN185" s="5"/>
      <c r="AP185" s="4"/>
      <c r="AQ185" s="5"/>
      <c r="AR185" s="94"/>
      <c r="AS185" s="5"/>
      <c r="AT185" s="94"/>
      <c r="AU185" s="13"/>
      <c r="AV185" s="13"/>
      <c r="AW185" s="13"/>
      <c r="AX185" s="13"/>
      <c r="AY185" s="13"/>
      <c r="AZ185" s="13"/>
    </row>
    <row r="186" spans="1:52" s="218" customFormat="1">
      <c r="A186" s="5"/>
      <c r="B186" s="224"/>
      <c r="C186" s="13"/>
      <c r="D186" s="13"/>
      <c r="E186" s="13"/>
      <c r="F186" s="13"/>
      <c r="G186" s="13"/>
      <c r="H186" s="1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96"/>
      <c r="AB186" s="5"/>
      <c r="AC186" s="5"/>
      <c r="AD186" s="5"/>
      <c r="AE186" s="5"/>
      <c r="AG186" s="5"/>
      <c r="AH186" s="5"/>
      <c r="AI186" s="5"/>
      <c r="AJ186" s="5"/>
      <c r="AK186" s="5"/>
      <c r="AL186" s="13"/>
      <c r="AM186" s="5"/>
      <c r="AN186" s="5"/>
      <c r="AP186" s="4"/>
      <c r="AQ186" s="5"/>
      <c r="AR186" s="94"/>
      <c r="AS186" s="5"/>
      <c r="AT186" s="94"/>
      <c r="AU186" s="13"/>
      <c r="AV186" s="13"/>
      <c r="AW186" s="13"/>
      <c r="AX186" s="13"/>
      <c r="AY186" s="13"/>
      <c r="AZ186" s="13"/>
    </row>
    <row r="187" spans="1:52" s="218" customFormat="1">
      <c r="A187" s="5"/>
      <c r="B187" s="224"/>
      <c r="C187" s="13"/>
      <c r="D187" s="13"/>
      <c r="E187" s="13"/>
      <c r="F187" s="13"/>
      <c r="G187" s="13"/>
      <c r="H187" s="1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96"/>
      <c r="AB187" s="5"/>
      <c r="AC187" s="5"/>
      <c r="AD187" s="5"/>
      <c r="AE187" s="5"/>
      <c r="AG187" s="5"/>
      <c r="AH187" s="5"/>
      <c r="AI187" s="5"/>
      <c r="AJ187" s="5"/>
      <c r="AK187" s="5"/>
      <c r="AL187" s="13"/>
      <c r="AM187" s="5"/>
      <c r="AN187" s="5"/>
      <c r="AP187" s="4"/>
      <c r="AQ187" s="5"/>
      <c r="AR187" s="94"/>
      <c r="AS187" s="5"/>
      <c r="AT187" s="94"/>
      <c r="AU187" s="13"/>
      <c r="AV187" s="13"/>
      <c r="AW187" s="13"/>
      <c r="AX187" s="13"/>
      <c r="AY187" s="13"/>
      <c r="AZ187" s="13"/>
    </row>
    <row r="188" spans="1:52" s="218" customFormat="1">
      <c r="A188" s="5"/>
      <c r="B188" s="224"/>
      <c r="C188" s="13"/>
      <c r="D188" s="13"/>
      <c r="E188" s="13"/>
      <c r="F188" s="13"/>
      <c r="G188" s="13"/>
      <c r="H188" s="1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96"/>
      <c r="AB188" s="5"/>
      <c r="AC188" s="5"/>
      <c r="AD188" s="5"/>
      <c r="AE188" s="5"/>
      <c r="AG188" s="5"/>
      <c r="AH188" s="5"/>
      <c r="AI188" s="5"/>
      <c r="AJ188" s="5"/>
      <c r="AK188" s="5"/>
      <c r="AL188" s="13"/>
      <c r="AM188" s="5"/>
      <c r="AN188" s="5"/>
      <c r="AP188" s="4"/>
      <c r="AQ188" s="5"/>
      <c r="AR188" s="94"/>
      <c r="AS188" s="5"/>
      <c r="AT188" s="94"/>
      <c r="AU188" s="13"/>
      <c r="AV188" s="13"/>
      <c r="AW188" s="13"/>
      <c r="AX188" s="13"/>
      <c r="AY188" s="13"/>
      <c r="AZ188" s="13"/>
    </row>
    <row r="189" spans="1:52" s="218" customFormat="1">
      <c r="A189" s="5"/>
      <c r="B189" s="224"/>
      <c r="C189" s="13"/>
      <c r="D189" s="13"/>
      <c r="E189" s="13"/>
      <c r="F189" s="13"/>
      <c r="G189" s="13"/>
      <c r="H189" s="1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96"/>
      <c r="AB189" s="5"/>
      <c r="AC189" s="5"/>
      <c r="AD189" s="5"/>
      <c r="AE189" s="5"/>
      <c r="AG189" s="5"/>
      <c r="AH189" s="5"/>
      <c r="AI189" s="5"/>
      <c r="AJ189" s="5"/>
      <c r="AK189" s="5"/>
      <c r="AL189" s="13"/>
      <c r="AM189" s="5"/>
      <c r="AN189" s="5"/>
      <c r="AP189" s="4"/>
      <c r="AQ189" s="5"/>
      <c r="AR189" s="94"/>
      <c r="AS189" s="5"/>
      <c r="AT189" s="94"/>
      <c r="AU189" s="13"/>
      <c r="AV189" s="13"/>
      <c r="AW189" s="13"/>
      <c r="AX189" s="13"/>
      <c r="AY189" s="13"/>
      <c r="AZ189" s="13"/>
    </row>
    <row r="190" spans="1:52" s="218" customFormat="1">
      <c r="A190" s="5"/>
      <c r="B190" s="224"/>
      <c r="C190" s="13"/>
      <c r="D190" s="13"/>
      <c r="E190" s="13"/>
      <c r="F190" s="13"/>
      <c r="G190" s="13"/>
      <c r="H190" s="1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96"/>
      <c r="AB190" s="5"/>
      <c r="AC190" s="5"/>
      <c r="AD190" s="5"/>
      <c r="AE190" s="5"/>
      <c r="AG190" s="5"/>
      <c r="AH190" s="5"/>
      <c r="AI190" s="5"/>
      <c r="AJ190" s="5"/>
      <c r="AK190" s="5"/>
      <c r="AL190" s="13"/>
      <c r="AM190" s="5"/>
      <c r="AN190" s="5"/>
      <c r="AP190" s="4"/>
      <c r="AQ190" s="5"/>
      <c r="AR190" s="94"/>
      <c r="AS190" s="5"/>
      <c r="AT190" s="94"/>
      <c r="AU190" s="13"/>
      <c r="AV190" s="13"/>
      <c r="AW190" s="13"/>
      <c r="AX190" s="13"/>
      <c r="AY190" s="13"/>
      <c r="AZ190" s="13"/>
    </row>
    <row r="191" spans="1:52" s="218" customFormat="1">
      <c r="A191" s="5"/>
      <c r="B191" s="224"/>
      <c r="C191" s="13"/>
      <c r="D191" s="13"/>
      <c r="E191" s="13"/>
      <c r="F191" s="13"/>
      <c r="G191" s="13"/>
      <c r="H191" s="1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96"/>
      <c r="AB191" s="5"/>
      <c r="AC191" s="5"/>
      <c r="AD191" s="5"/>
      <c r="AE191" s="5"/>
      <c r="AG191" s="5"/>
      <c r="AH191" s="5"/>
      <c r="AI191" s="5"/>
      <c r="AJ191" s="5"/>
      <c r="AK191" s="5"/>
      <c r="AL191" s="13"/>
      <c r="AM191" s="5"/>
      <c r="AN191" s="5"/>
      <c r="AP191" s="4"/>
      <c r="AQ191" s="5"/>
      <c r="AR191" s="94"/>
      <c r="AS191" s="5"/>
      <c r="AT191" s="94"/>
      <c r="AU191" s="13"/>
      <c r="AV191" s="13"/>
      <c r="AW191" s="13"/>
      <c r="AX191" s="13"/>
      <c r="AY191" s="13"/>
      <c r="AZ191" s="13"/>
    </row>
    <row r="192" spans="1:52" s="218" customFormat="1">
      <c r="A192" s="5"/>
      <c r="B192" s="224"/>
      <c r="C192" s="13"/>
      <c r="D192" s="13"/>
      <c r="E192" s="13"/>
      <c r="F192" s="13"/>
      <c r="G192" s="13"/>
      <c r="H192" s="1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96"/>
      <c r="AB192" s="5"/>
      <c r="AC192" s="5"/>
      <c r="AD192" s="5"/>
      <c r="AE192" s="5"/>
      <c r="AG192" s="5"/>
      <c r="AH192" s="5"/>
      <c r="AI192" s="5"/>
      <c r="AJ192" s="5"/>
      <c r="AK192" s="5"/>
      <c r="AL192" s="13"/>
      <c r="AM192" s="5"/>
      <c r="AN192" s="5"/>
      <c r="AP192" s="4"/>
      <c r="AQ192" s="5"/>
      <c r="AR192" s="94"/>
      <c r="AS192" s="5"/>
      <c r="AT192" s="94"/>
      <c r="AU192" s="13"/>
      <c r="AV192" s="13"/>
      <c r="AW192" s="13"/>
      <c r="AX192" s="13"/>
      <c r="AY192" s="13"/>
      <c r="AZ192" s="13"/>
    </row>
    <row r="193" spans="1:52" s="218" customFormat="1">
      <c r="A193" s="5"/>
      <c r="B193" s="224"/>
      <c r="C193" s="13"/>
      <c r="D193" s="13"/>
      <c r="E193" s="13"/>
      <c r="F193" s="13"/>
      <c r="G193" s="13"/>
      <c r="H193" s="1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96"/>
      <c r="AB193" s="5"/>
      <c r="AC193" s="5"/>
      <c r="AD193" s="5"/>
      <c r="AE193" s="5"/>
      <c r="AG193" s="5"/>
      <c r="AH193" s="5"/>
      <c r="AI193" s="5"/>
      <c r="AJ193" s="5"/>
      <c r="AK193" s="5"/>
      <c r="AL193" s="13"/>
      <c r="AM193" s="5"/>
      <c r="AN193" s="5"/>
      <c r="AP193" s="4"/>
      <c r="AQ193" s="5"/>
      <c r="AR193" s="94"/>
      <c r="AS193" s="5"/>
      <c r="AT193" s="94"/>
      <c r="AU193" s="13"/>
      <c r="AV193" s="13"/>
      <c r="AW193" s="13"/>
      <c r="AX193" s="13"/>
      <c r="AY193" s="13"/>
      <c r="AZ193" s="13"/>
    </row>
    <row r="194" spans="1:52" s="218" customFormat="1">
      <c r="A194" s="5"/>
      <c r="B194" s="224"/>
      <c r="C194" s="13"/>
      <c r="D194" s="13"/>
      <c r="E194" s="13"/>
      <c r="F194" s="13"/>
      <c r="G194" s="13"/>
      <c r="H194" s="1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96"/>
      <c r="AB194" s="5"/>
      <c r="AC194" s="5"/>
      <c r="AD194" s="5"/>
      <c r="AE194" s="5"/>
      <c r="AG194" s="5"/>
      <c r="AH194" s="5"/>
      <c r="AI194" s="5"/>
      <c r="AJ194" s="5"/>
      <c r="AK194" s="5"/>
      <c r="AL194" s="13"/>
      <c r="AM194" s="5"/>
      <c r="AN194" s="5"/>
      <c r="AP194" s="4"/>
      <c r="AQ194" s="5"/>
      <c r="AR194" s="94"/>
      <c r="AS194" s="5"/>
      <c r="AT194" s="94"/>
      <c r="AU194" s="13"/>
      <c r="AV194" s="13"/>
      <c r="AW194" s="13"/>
      <c r="AX194" s="13"/>
      <c r="AY194" s="13"/>
      <c r="AZ194" s="13"/>
    </row>
    <row r="195" spans="1:52" s="218" customFormat="1">
      <c r="A195" s="5"/>
      <c r="B195" s="224"/>
      <c r="C195" s="13"/>
      <c r="D195" s="13"/>
      <c r="E195" s="13"/>
      <c r="F195" s="13"/>
      <c r="G195" s="13"/>
      <c r="H195" s="1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96"/>
      <c r="AB195" s="5"/>
      <c r="AC195" s="5"/>
      <c r="AD195" s="5"/>
      <c r="AE195" s="5"/>
      <c r="AG195" s="5"/>
      <c r="AH195" s="5"/>
      <c r="AI195" s="5"/>
      <c r="AJ195" s="5"/>
      <c r="AK195" s="5"/>
      <c r="AL195" s="13"/>
      <c r="AM195" s="5"/>
      <c r="AN195" s="5"/>
      <c r="AP195" s="4"/>
      <c r="AQ195" s="5"/>
      <c r="AR195" s="94"/>
      <c r="AS195" s="5"/>
      <c r="AT195" s="94"/>
      <c r="AU195" s="13"/>
      <c r="AV195" s="13"/>
      <c r="AW195" s="13"/>
      <c r="AX195" s="13"/>
      <c r="AY195" s="13"/>
      <c r="AZ195" s="13"/>
    </row>
    <row r="196" spans="1:52" s="218" customFormat="1">
      <c r="A196" s="5"/>
      <c r="B196" s="224"/>
      <c r="C196" s="13"/>
      <c r="D196" s="13"/>
      <c r="E196" s="13"/>
      <c r="F196" s="13"/>
      <c r="G196" s="13"/>
      <c r="H196" s="1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96"/>
      <c r="AB196" s="5"/>
      <c r="AC196" s="5"/>
      <c r="AD196" s="5"/>
      <c r="AE196" s="5"/>
      <c r="AG196" s="5"/>
      <c r="AH196" s="5"/>
      <c r="AI196" s="5"/>
      <c r="AJ196" s="5"/>
      <c r="AK196" s="5"/>
      <c r="AL196" s="13"/>
      <c r="AM196" s="5"/>
      <c r="AN196" s="5"/>
      <c r="AP196" s="4"/>
      <c r="AQ196" s="5"/>
      <c r="AR196" s="94"/>
      <c r="AS196" s="5"/>
      <c r="AT196" s="94"/>
      <c r="AU196" s="13"/>
      <c r="AV196" s="13"/>
      <c r="AW196" s="13"/>
      <c r="AX196" s="13"/>
      <c r="AY196" s="13"/>
      <c r="AZ196" s="13"/>
    </row>
    <row r="197" spans="1:52" s="218" customFormat="1">
      <c r="A197" s="5"/>
      <c r="B197" s="224"/>
      <c r="C197" s="13"/>
      <c r="D197" s="13"/>
      <c r="E197" s="13"/>
      <c r="F197" s="13"/>
      <c r="G197" s="13"/>
      <c r="H197" s="1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96"/>
      <c r="AB197" s="5"/>
      <c r="AC197" s="5"/>
      <c r="AD197" s="5"/>
      <c r="AE197" s="5"/>
      <c r="AG197" s="5"/>
      <c r="AH197" s="5"/>
      <c r="AI197" s="5"/>
      <c r="AJ197" s="5"/>
      <c r="AK197" s="5"/>
      <c r="AL197" s="13"/>
      <c r="AM197" s="5"/>
      <c r="AN197" s="5"/>
      <c r="AP197" s="4"/>
      <c r="AQ197" s="5"/>
      <c r="AR197" s="94"/>
      <c r="AS197" s="5"/>
      <c r="AT197" s="94"/>
      <c r="AU197" s="13"/>
      <c r="AV197" s="13"/>
      <c r="AW197" s="13"/>
      <c r="AX197" s="13"/>
      <c r="AY197" s="13"/>
      <c r="AZ197" s="13"/>
    </row>
    <row r="198" spans="1:52" s="218" customFormat="1">
      <c r="A198" s="5"/>
      <c r="B198" s="224"/>
      <c r="C198" s="13"/>
      <c r="D198" s="13"/>
      <c r="E198" s="13"/>
      <c r="F198" s="13"/>
      <c r="G198" s="13"/>
      <c r="H198" s="1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96"/>
      <c r="AB198" s="5"/>
      <c r="AC198" s="5"/>
      <c r="AD198" s="5"/>
      <c r="AE198" s="5"/>
      <c r="AG198" s="5"/>
      <c r="AH198" s="5"/>
      <c r="AI198" s="5"/>
      <c r="AJ198" s="5"/>
      <c r="AK198" s="5"/>
      <c r="AL198" s="13"/>
      <c r="AM198" s="5"/>
      <c r="AN198" s="5"/>
      <c r="AP198" s="4"/>
      <c r="AQ198" s="5"/>
      <c r="AR198" s="94"/>
      <c r="AS198" s="5"/>
      <c r="AT198" s="94"/>
      <c r="AU198" s="13"/>
      <c r="AV198" s="13"/>
      <c r="AW198" s="13"/>
      <c r="AX198" s="13"/>
      <c r="AY198" s="13"/>
      <c r="AZ198" s="13"/>
    </row>
    <row r="199" spans="1:52" s="218" customFormat="1">
      <c r="A199" s="5"/>
      <c r="B199" s="224"/>
      <c r="C199" s="13"/>
      <c r="D199" s="13"/>
      <c r="E199" s="13"/>
      <c r="F199" s="13"/>
      <c r="G199" s="13"/>
      <c r="H199" s="1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96"/>
      <c r="AB199" s="5"/>
      <c r="AC199" s="5"/>
      <c r="AD199" s="5"/>
      <c r="AE199" s="5"/>
      <c r="AG199" s="5"/>
      <c r="AH199" s="5"/>
      <c r="AI199" s="5"/>
      <c r="AJ199" s="5"/>
      <c r="AK199" s="5"/>
      <c r="AL199" s="13"/>
      <c r="AM199" s="5"/>
      <c r="AN199" s="5"/>
      <c r="AP199" s="4"/>
      <c r="AQ199" s="5"/>
      <c r="AR199" s="94"/>
      <c r="AS199" s="5"/>
      <c r="AT199" s="94"/>
      <c r="AU199" s="13"/>
      <c r="AV199" s="13"/>
      <c r="AW199" s="13"/>
      <c r="AX199" s="13"/>
      <c r="AY199" s="13"/>
      <c r="AZ199" s="13"/>
    </row>
    <row r="200" spans="1:52" s="218" customFormat="1">
      <c r="A200" s="5"/>
      <c r="B200" s="224"/>
      <c r="C200" s="13"/>
      <c r="D200" s="13"/>
      <c r="E200" s="13"/>
      <c r="F200" s="13"/>
      <c r="G200" s="13"/>
      <c r="H200" s="1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96"/>
      <c r="AB200" s="5"/>
      <c r="AC200" s="5"/>
      <c r="AD200" s="5"/>
      <c r="AE200" s="5"/>
      <c r="AG200" s="5"/>
      <c r="AH200" s="5"/>
      <c r="AI200" s="5"/>
      <c r="AJ200" s="5"/>
      <c r="AK200" s="5"/>
      <c r="AL200" s="13"/>
      <c r="AM200" s="5"/>
      <c r="AN200" s="5"/>
      <c r="AP200" s="4"/>
      <c r="AQ200" s="5"/>
      <c r="AR200" s="94"/>
      <c r="AS200" s="5"/>
      <c r="AT200" s="94"/>
      <c r="AU200" s="13"/>
      <c r="AV200" s="13"/>
      <c r="AW200" s="13"/>
      <c r="AX200" s="13"/>
      <c r="AY200" s="13"/>
      <c r="AZ200" s="13"/>
    </row>
    <row r="201" spans="1:52" s="218" customFormat="1">
      <c r="A201" s="5"/>
      <c r="B201" s="224"/>
      <c r="C201" s="13"/>
      <c r="D201" s="13"/>
      <c r="E201" s="13"/>
      <c r="F201" s="13"/>
      <c r="G201" s="13"/>
      <c r="H201" s="1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96"/>
      <c r="AB201" s="5"/>
      <c r="AC201" s="5"/>
      <c r="AD201" s="5"/>
      <c r="AE201" s="5"/>
      <c r="AG201" s="5"/>
      <c r="AH201" s="5"/>
      <c r="AI201" s="5"/>
      <c r="AJ201" s="5"/>
      <c r="AK201" s="5"/>
      <c r="AL201" s="13"/>
      <c r="AM201" s="5"/>
      <c r="AN201" s="5"/>
      <c r="AP201" s="4"/>
      <c r="AQ201" s="5"/>
      <c r="AR201" s="94"/>
      <c r="AS201" s="5"/>
      <c r="AT201" s="94"/>
      <c r="AU201" s="13"/>
      <c r="AV201" s="13"/>
      <c r="AW201" s="13"/>
      <c r="AX201" s="13"/>
      <c r="AY201" s="13"/>
      <c r="AZ201" s="13"/>
    </row>
    <row r="202" spans="1:52" s="218" customFormat="1">
      <c r="A202" s="5"/>
      <c r="B202" s="224"/>
      <c r="C202" s="13"/>
      <c r="D202" s="13"/>
      <c r="E202" s="13"/>
      <c r="F202" s="13"/>
      <c r="G202" s="13"/>
      <c r="H202" s="1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96"/>
      <c r="AB202" s="5"/>
      <c r="AC202" s="5"/>
      <c r="AD202" s="5"/>
      <c r="AE202" s="5"/>
      <c r="AG202" s="5"/>
      <c r="AH202" s="5"/>
      <c r="AI202" s="5"/>
      <c r="AJ202" s="5"/>
      <c r="AK202" s="5"/>
      <c r="AL202" s="13"/>
      <c r="AM202" s="5"/>
      <c r="AN202" s="5"/>
      <c r="AP202" s="4"/>
      <c r="AQ202" s="5"/>
      <c r="AR202" s="94"/>
      <c r="AS202" s="5"/>
      <c r="AT202" s="94"/>
      <c r="AU202" s="13"/>
      <c r="AV202" s="13"/>
      <c r="AW202" s="13"/>
      <c r="AX202" s="13"/>
      <c r="AY202" s="13"/>
      <c r="AZ202" s="13"/>
    </row>
    <row r="203" spans="1:52" s="218" customFormat="1">
      <c r="A203" s="5"/>
      <c r="B203" s="224"/>
      <c r="C203" s="13"/>
      <c r="D203" s="13"/>
      <c r="E203" s="13"/>
      <c r="F203" s="13"/>
      <c r="G203" s="13"/>
      <c r="H203" s="1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96"/>
      <c r="AB203" s="5"/>
      <c r="AC203" s="5"/>
      <c r="AD203" s="5"/>
      <c r="AE203" s="5"/>
      <c r="AG203" s="5"/>
      <c r="AH203" s="5"/>
      <c r="AI203" s="5"/>
      <c r="AJ203" s="5"/>
      <c r="AK203" s="5"/>
      <c r="AL203" s="13"/>
      <c r="AM203" s="5"/>
      <c r="AN203" s="5"/>
      <c r="AP203" s="4"/>
      <c r="AQ203" s="13"/>
      <c r="AR203" s="146"/>
      <c r="AS203" s="13"/>
      <c r="AT203" s="146"/>
      <c r="AU203" s="13"/>
      <c r="AV203" s="13"/>
      <c r="AW203" s="13"/>
      <c r="AX203" s="13"/>
      <c r="AY203" s="13"/>
      <c r="AZ203" s="13"/>
    </row>
    <row r="204" spans="1:52" s="218" customFormat="1">
      <c r="A204" s="5"/>
      <c r="B204" s="224"/>
      <c r="C204" s="13"/>
      <c r="D204" s="13"/>
      <c r="E204" s="13"/>
      <c r="F204" s="13"/>
      <c r="G204" s="13"/>
      <c r="H204" s="1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96"/>
      <c r="AB204" s="5"/>
      <c r="AC204" s="5"/>
      <c r="AD204" s="5"/>
      <c r="AE204" s="5"/>
      <c r="AG204" s="5"/>
      <c r="AH204" s="5"/>
      <c r="AI204" s="5"/>
      <c r="AJ204" s="5"/>
      <c r="AK204" s="5"/>
      <c r="AL204" s="13"/>
      <c r="AM204" s="5"/>
      <c r="AN204" s="5"/>
      <c r="AP204" s="4"/>
      <c r="AQ204" s="13"/>
      <c r="AR204" s="146"/>
      <c r="AS204" s="13"/>
      <c r="AT204" s="146"/>
      <c r="AU204" s="13"/>
      <c r="AV204" s="13"/>
      <c r="AW204" s="13"/>
      <c r="AX204" s="13"/>
      <c r="AY204" s="13"/>
      <c r="AZ204" s="13"/>
    </row>
    <row r="205" spans="1:52" s="218" customFormat="1">
      <c r="A205" s="5"/>
      <c r="B205" s="224"/>
      <c r="C205" s="13"/>
      <c r="D205" s="13"/>
      <c r="E205" s="13"/>
      <c r="F205" s="13"/>
      <c r="G205" s="13"/>
      <c r="H205" s="1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96"/>
      <c r="AB205" s="5"/>
      <c r="AC205" s="5"/>
      <c r="AD205" s="5"/>
      <c r="AE205" s="5"/>
      <c r="AG205" s="5"/>
      <c r="AH205" s="5"/>
      <c r="AI205" s="5"/>
      <c r="AJ205" s="5"/>
      <c r="AK205" s="5"/>
      <c r="AL205" s="13"/>
      <c r="AM205" s="5"/>
      <c r="AN205" s="5"/>
      <c r="AP205" s="4"/>
      <c r="AQ205" s="13"/>
      <c r="AR205" s="146"/>
      <c r="AS205" s="13"/>
      <c r="AT205" s="146"/>
      <c r="AU205" s="13"/>
      <c r="AV205" s="13"/>
      <c r="AW205" s="13"/>
      <c r="AX205" s="13"/>
      <c r="AY205" s="13"/>
      <c r="AZ205" s="13"/>
    </row>
    <row r="206" spans="1:52" s="218" customFormat="1">
      <c r="A206" s="5"/>
      <c r="B206" s="224"/>
      <c r="C206" s="13"/>
      <c r="D206" s="13"/>
      <c r="E206" s="13"/>
      <c r="F206" s="13"/>
      <c r="G206" s="13"/>
      <c r="H206" s="1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96"/>
      <c r="AB206" s="5"/>
      <c r="AC206" s="5"/>
      <c r="AD206" s="5"/>
      <c r="AE206" s="5"/>
      <c r="AG206" s="5"/>
      <c r="AH206" s="5"/>
      <c r="AI206" s="5"/>
      <c r="AJ206" s="5"/>
      <c r="AK206" s="5"/>
      <c r="AL206" s="13"/>
      <c r="AM206" s="5"/>
      <c r="AN206" s="5"/>
      <c r="AP206" s="4"/>
      <c r="AQ206" s="13"/>
      <c r="AR206" s="146"/>
      <c r="AS206" s="13"/>
      <c r="AT206" s="146"/>
      <c r="AU206" s="13"/>
      <c r="AV206" s="13"/>
      <c r="AW206" s="13"/>
      <c r="AX206" s="13"/>
      <c r="AY206" s="13"/>
      <c r="AZ206" s="13"/>
    </row>
    <row r="207" spans="1:52" s="218" customFormat="1">
      <c r="A207" s="5"/>
      <c r="B207" s="224"/>
      <c r="C207" s="13"/>
      <c r="D207" s="13"/>
      <c r="E207" s="13"/>
      <c r="F207" s="13"/>
      <c r="G207" s="13"/>
      <c r="H207" s="1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96"/>
      <c r="AB207" s="5"/>
      <c r="AC207" s="5"/>
      <c r="AD207" s="5"/>
      <c r="AE207" s="5"/>
      <c r="AG207" s="5"/>
      <c r="AH207" s="5"/>
      <c r="AI207" s="5"/>
      <c r="AJ207" s="5"/>
      <c r="AK207" s="5"/>
      <c r="AL207" s="13"/>
      <c r="AM207" s="5"/>
      <c r="AN207" s="5"/>
      <c r="AP207" s="4"/>
      <c r="AQ207" s="13"/>
      <c r="AR207" s="146"/>
      <c r="AS207" s="13"/>
      <c r="AT207" s="146"/>
      <c r="AU207" s="13"/>
      <c r="AV207" s="13"/>
      <c r="AW207" s="13"/>
      <c r="AX207" s="13"/>
      <c r="AY207" s="13"/>
      <c r="AZ207" s="13"/>
    </row>
    <row r="208" spans="1:52" s="218" customFormat="1">
      <c r="A208" s="5"/>
      <c r="B208" s="224"/>
      <c r="C208" s="13"/>
      <c r="D208" s="13"/>
      <c r="E208" s="13"/>
      <c r="F208" s="13"/>
      <c r="G208" s="13"/>
      <c r="H208" s="1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96"/>
      <c r="AB208" s="5"/>
      <c r="AC208" s="5"/>
      <c r="AD208" s="5"/>
      <c r="AE208" s="5"/>
      <c r="AG208" s="5"/>
      <c r="AH208" s="5"/>
      <c r="AI208" s="5"/>
      <c r="AJ208" s="5"/>
      <c r="AK208" s="5"/>
      <c r="AL208" s="13"/>
      <c r="AM208" s="5"/>
      <c r="AN208" s="5"/>
      <c r="AP208" s="4"/>
      <c r="AQ208" s="13"/>
      <c r="AR208" s="146"/>
      <c r="AS208" s="13"/>
      <c r="AT208" s="146"/>
      <c r="AU208" s="13"/>
      <c r="AV208" s="13"/>
      <c r="AW208" s="13"/>
      <c r="AX208" s="13"/>
      <c r="AY208" s="13"/>
      <c r="AZ208" s="13"/>
    </row>
    <row r="209" spans="1:52" s="218" customFormat="1">
      <c r="A209" s="5"/>
      <c r="B209" s="224"/>
      <c r="C209" s="13"/>
      <c r="D209" s="13"/>
      <c r="E209" s="13"/>
      <c r="F209" s="13"/>
      <c r="G209" s="13"/>
      <c r="H209" s="1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96"/>
      <c r="AB209" s="5"/>
      <c r="AC209" s="5"/>
      <c r="AD209" s="5"/>
      <c r="AE209" s="5"/>
      <c r="AG209" s="5"/>
      <c r="AH209" s="5"/>
      <c r="AI209" s="5"/>
      <c r="AJ209" s="5"/>
      <c r="AK209" s="5"/>
      <c r="AL209" s="13"/>
      <c r="AM209" s="5"/>
      <c r="AN209" s="5"/>
      <c r="AP209" s="4"/>
      <c r="AQ209" s="13"/>
      <c r="AR209" s="146"/>
      <c r="AS209" s="13"/>
      <c r="AT209" s="146"/>
      <c r="AU209" s="13"/>
      <c r="AV209" s="13"/>
      <c r="AW209" s="13"/>
      <c r="AX209" s="13"/>
      <c r="AY209" s="13"/>
      <c r="AZ209" s="13"/>
    </row>
    <row r="210" spans="1:52" s="218" customFormat="1">
      <c r="A210" s="5"/>
      <c r="B210" s="224"/>
      <c r="C210" s="13"/>
      <c r="D210" s="13"/>
      <c r="E210" s="13"/>
      <c r="F210" s="13"/>
      <c r="G210" s="13"/>
      <c r="H210" s="1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96"/>
      <c r="AB210" s="5"/>
      <c r="AC210" s="5"/>
      <c r="AD210" s="5"/>
      <c r="AE210" s="5"/>
      <c r="AG210" s="5"/>
      <c r="AH210" s="5"/>
      <c r="AI210" s="5"/>
      <c r="AJ210" s="5"/>
      <c r="AK210" s="5"/>
      <c r="AL210" s="13"/>
      <c r="AM210" s="5"/>
      <c r="AN210" s="5"/>
      <c r="AP210" s="4"/>
      <c r="AQ210" s="13"/>
      <c r="AR210" s="146"/>
      <c r="AS210" s="13"/>
      <c r="AT210" s="146"/>
      <c r="AU210" s="13"/>
      <c r="AV210" s="13"/>
      <c r="AW210" s="13"/>
      <c r="AX210" s="13"/>
      <c r="AY210" s="13"/>
      <c r="AZ210" s="13"/>
    </row>
    <row r="211" spans="1:52" s="218" customFormat="1">
      <c r="A211" s="5"/>
      <c r="B211" s="224"/>
      <c r="C211" s="13"/>
      <c r="D211" s="13"/>
      <c r="E211" s="13"/>
      <c r="F211" s="13"/>
      <c r="G211" s="13"/>
      <c r="H211" s="1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96"/>
      <c r="AB211" s="5"/>
      <c r="AC211" s="5"/>
      <c r="AD211" s="5"/>
      <c r="AE211" s="5"/>
      <c r="AG211" s="5"/>
      <c r="AH211" s="5"/>
      <c r="AI211" s="5"/>
      <c r="AJ211" s="5"/>
      <c r="AK211" s="5"/>
      <c r="AL211" s="13"/>
      <c r="AM211" s="5"/>
      <c r="AN211" s="5"/>
      <c r="AP211" s="4"/>
      <c r="AQ211" s="13"/>
      <c r="AR211" s="146"/>
      <c r="AS211" s="13"/>
      <c r="AT211" s="146"/>
      <c r="AU211" s="13"/>
      <c r="AV211" s="13"/>
      <c r="AW211" s="13"/>
      <c r="AX211" s="13"/>
      <c r="AY211" s="13"/>
      <c r="AZ211" s="13"/>
    </row>
    <row r="212" spans="1:52" s="218" customFormat="1">
      <c r="A212" s="5"/>
      <c r="B212" s="224"/>
      <c r="C212" s="13"/>
      <c r="D212" s="13"/>
      <c r="E212" s="13"/>
      <c r="F212" s="13"/>
      <c r="G212" s="13"/>
      <c r="H212" s="1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96"/>
      <c r="AB212" s="5"/>
      <c r="AC212" s="5"/>
      <c r="AD212" s="5"/>
      <c r="AE212" s="5"/>
      <c r="AG212" s="5"/>
      <c r="AH212" s="5"/>
      <c r="AI212" s="5"/>
      <c r="AJ212" s="5"/>
      <c r="AK212" s="5"/>
      <c r="AL212" s="13"/>
      <c r="AM212" s="5"/>
      <c r="AN212" s="5"/>
      <c r="AP212" s="4"/>
      <c r="AQ212" s="13"/>
      <c r="AR212" s="146"/>
      <c r="AS212" s="13"/>
      <c r="AT212" s="146"/>
      <c r="AU212" s="13"/>
      <c r="AV212" s="13"/>
      <c r="AW212" s="13"/>
      <c r="AX212" s="13"/>
      <c r="AY212" s="13"/>
      <c r="AZ212" s="13"/>
    </row>
    <row r="213" spans="1:52" s="218" customFormat="1">
      <c r="A213" s="5"/>
      <c r="B213" s="224"/>
      <c r="C213" s="13"/>
      <c r="D213" s="13"/>
      <c r="E213" s="13"/>
      <c r="F213" s="13"/>
      <c r="G213" s="13"/>
      <c r="H213" s="1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96"/>
      <c r="AB213" s="5"/>
      <c r="AC213" s="5"/>
      <c r="AD213" s="5"/>
      <c r="AE213" s="5"/>
      <c r="AG213" s="5"/>
      <c r="AH213" s="5"/>
      <c r="AI213" s="5"/>
      <c r="AJ213" s="5"/>
      <c r="AK213" s="5"/>
      <c r="AL213" s="13"/>
      <c r="AM213" s="5"/>
      <c r="AN213" s="5"/>
      <c r="AP213" s="4"/>
      <c r="AQ213" s="13"/>
      <c r="AR213" s="146"/>
      <c r="AS213" s="13"/>
      <c r="AT213" s="146"/>
      <c r="AU213" s="13"/>
      <c r="AV213" s="13"/>
      <c r="AW213" s="13"/>
      <c r="AX213" s="13"/>
      <c r="AY213" s="13"/>
      <c r="AZ213" s="13"/>
    </row>
    <row r="214" spans="1:52" s="218" customFormat="1">
      <c r="A214" s="5"/>
      <c r="B214" s="224"/>
      <c r="C214" s="13"/>
      <c r="D214" s="13"/>
      <c r="E214" s="13"/>
      <c r="F214" s="13"/>
      <c r="G214" s="13"/>
      <c r="H214" s="1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96"/>
      <c r="AB214" s="5"/>
      <c r="AC214" s="5"/>
      <c r="AD214" s="5"/>
      <c r="AE214" s="5"/>
      <c r="AG214" s="5"/>
      <c r="AH214" s="5"/>
      <c r="AI214" s="5"/>
      <c r="AJ214" s="5"/>
      <c r="AK214" s="5"/>
      <c r="AL214" s="13"/>
      <c r="AM214" s="5"/>
      <c r="AN214" s="5"/>
      <c r="AP214" s="4"/>
      <c r="AQ214" s="13"/>
      <c r="AR214" s="146"/>
      <c r="AS214" s="13"/>
      <c r="AT214" s="146"/>
      <c r="AU214" s="13"/>
      <c r="AV214" s="13"/>
      <c r="AW214" s="13"/>
      <c r="AX214" s="13"/>
      <c r="AY214" s="13"/>
      <c r="AZ214" s="13"/>
    </row>
    <row r="215" spans="1:52" s="218" customFormat="1">
      <c r="A215" s="5"/>
      <c r="B215" s="224"/>
      <c r="C215" s="13"/>
      <c r="D215" s="13"/>
      <c r="E215" s="13"/>
      <c r="F215" s="13"/>
      <c r="G215" s="13"/>
      <c r="H215" s="1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96"/>
      <c r="AB215" s="5"/>
      <c r="AC215" s="5"/>
      <c r="AD215" s="5"/>
      <c r="AE215" s="5"/>
      <c r="AG215" s="5"/>
      <c r="AH215" s="5"/>
      <c r="AI215" s="5"/>
      <c r="AJ215" s="5"/>
      <c r="AK215" s="5"/>
      <c r="AL215" s="13"/>
      <c r="AM215" s="5"/>
      <c r="AN215" s="5"/>
      <c r="AP215" s="4"/>
      <c r="AQ215" s="13"/>
      <c r="AR215" s="146"/>
      <c r="AS215" s="13"/>
      <c r="AT215" s="146"/>
      <c r="AU215" s="13"/>
      <c r="AV215" s="13"/>
      <c r="AW215" s="13"/>
      <c r="AX215" s="13"/>
      <c r="AY215" s="13"/>
      <c r="AZ215" s="13"/>
    </row>
    <row r="216" spans="1:52" s="218" customFormat="1">
      <c r="A216" s="5"/>
      <c r="B216" s="224"/>
      <c r="C216" s="13"/>
      <c r="D216" s="13"/>
      <c r="E216" s="13"/>
      <c r="F216" s="13"/>
      <c r="G216" s="13"/>
      <c r="H216" s="1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96"/>
      <c r="AB216" s="5"/>
      <c r="AC216" s="5"/>
      <c r="AD216" s="5"/>
      <c r="AE216" s="5"/>
      <c r="AG216" s="5"/>
      <c r="AH216" s="5"/>
      <c r="AI216" s="5"/>
      <c r="AJ216" s="5"/>
      <c r="AK216" s="5"/>
      <c r="AL216" s="13"/>
      <c r="AM216" s="5"/>
      <c r="AN216" s="5"/>
      <c r="AP216" s="4"/>
      <c r="AQ216" s="13"/>
      <c r="AR216" s="146"/>
      <c r="AS216" s="13"/>
      <c r="AT216" s="146"/>
      <c r="AU216" s="13"/>
      <c r="AV216" s="13"/>
      <c r="AW216" s="13"/>
      <c r="AX216" s="13"/>
      <c r="AY216" s="13"/>
      <c r="AZ216" s="13"/>
    </row>
    <row r="217" spans="1:52" s="218" customFormat="1">
      <c r="A217" s="5"/>
      <c r="B217" s="224"/>
      <c r="C217" s="13"/>
      <c r="D217" s="13"/>
      <c r="E217" s="13"/>
      <c r="F217" s="13"/>
      <c r="G217" s="13"/>
      <c r="H217" s="1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96"/>
      <c r="AB217" s="5"/>
      <c r="AC217" s="5"/>
      <c r="AD217" s="5"/>
      <c r="AE217" s="5"/>
      <c r="AG217" s="5"/>
      <c r="AH217" s="5"/>
      <c r="AI217" s="5"/>
      <c r="AJ217" s="5"/>
      <c r="AK217" s="5"/>
      <c r="AL217" s="13"/>
      <c r="AM217" s="5"/>
      <c r="AN217" s="5"/>
      <c r="AP217" s="4"/>
      <c r="AQ217" s="13"/>
      <c r="AR217" s="146"/>
      <c r="AS217" s="13"/>
      <c r="AT217" s="146"/>
      <c r="AU217" s="13"/>
      <c r="AV217" s="13"/>
      <c r="AW217" s="13"/>
      <c r="AX217" s="13"/>
      <c r="AY217" s="13"/>
      <c r="AZ217" s="13"/>
    </row>
    <row r="218" spans="1:52" s="218" customFormat="1">
      <c r="A218" s="5"/>
      <c r="B218" s="224"/>
      <c r="C218" s="13"/>
      <c r="D218" s="13"/>
      <c r="E218" s="13"/>
      <c r="F218" s="13"/>
      <c r="G218" s="13"/>
      <c r="H218" s="1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96"/>
      <c r="AB218" s="5"/>
      <c r="AC218" s="5"/>
      <c r="AD218" s="5"/>
      <c r="AE218" s="5"/>
      <c r="AG218" s="5"/>
      <c r="AH218" s="5"/>
      <c r="AI218" s="5"/>
      <c r="AJ218" s="5"/>
      <c r="AK218" s="5"/>
      <c r="AL218" s="13"/>
      <c r="AM218" s="5"/>
      <c r="AN218" s="5"/>
      <c r="AP218" s="4"/>
      <c r="AQ218" s="13"/>
      <c r="AR218" s="146"/>
      <c r="AS218" s="13"/>
      <c r="AT218" s="146"/>
      <c r="AU218" s="13"/>
      <c r="AV218" s="13"/>
      <c r="AW218" s="13"/>
      <c r="AX218" s="13"/>
      <c r="AY218" s="13"/>
      <c r="AZ218" s="13"/>
    </row>
    <row r="219" spans="1:52" s="218" customFormat="1">
      <c r="A219" s="5"/>
      <c r="B219" s="224"/>
      <c r="C219" s="13"/>
      <c r="D219" s="13"/>
      <c r="E219" s="13"/>
      <c r="F219" s="13"/>
      <c r="G219" s="13"/>
      <c r="H219" s="1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96"/>
      <c r="AB219" s="5"/>
      <c r="AC219" s="5"/>
      <c r="AD219" s="5"/>
      <c r="AE219" s="5"/>
      <c r="AG219" s="5"/>
      <c r="AH219" s="5"/>
      <c r="AI219" s="5"/>
      <c r="AJ219" s="5"/>
      <c r="AK219" s="5"/>
      <c r="AL219" s="13"/>
      <c r="AM219" s="5"/>
      <c r="AN219" s="5"/>
      <c r="AP219" s="4"/>
      <c r="AQ219" s="13"/>
      <c r="AR219" s="146"/>
      <c r="AS219" s="13"/>
      <c r="AT219" s="146"/>
      <c r="AU219" s="13"/>
      <c r="AV219" s="13"/>
      <c r="AW219" s="13"/>
      <c r="AX219" s="13"/>
      <c r="AY219" s="13"/>
      <c r="AZ219" s="13"/>
    </row>
    <row r="220" spans="1:52" s="218" customFormat="1">
      <c r="A220" s="5"/>
      <c r="B220" s="224"/>
      <c r="C220" s="13"/>
      <c r="D220" s="13"/>
      <c r="E220" s="13"/>
      <c r="F220" s="13"/>
      <c r="G220" s="13"/>
      <c r="H220" s="1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96"/>
      <c r="AB220" s="5"/>
      <c r="AC220" s="5"/>
      <c r="AD220" s="5"/>
      <c r="AE220" s="5"/>
      <c r="AG220" s="5"/>
      <c r="AH220" s="5"/>
      <c r="AI220" s="5"/>
      <c r="AJ220" s="5"/>
      <c r="AK220" s="5"/>
      <c r="AL220" s="13"/>
      <c r="AM220" s="5"/>
      <c r="AN220" s="5"/>
      <c r="AP220" s="4"/>
      <c r="AQ220" s="13"/>
      <c r="AR220" s="146"/>
      <c r="AS220" s="13"/>
      <c r="AT220" s="146"/>
      <c r="AU220" s="13"/>
      <c r="AV220" s="13"/>
      <c r="AW220" s="13"/>
      <c r="AX220" s="13"/>
      <c r="AY220" s="13"/>
      <c r="AZ220" s="13"/>
    </row>
    <row r="221" spans="1:52" s="218" customFormat="1">
      <c r="A221" s="5"/>
      <c r="B221" s="224"/>
      <c r="C221" s="13"/>
      <c r="D221" s="13"/>
      <c r="E221" s="13"/>
      <c r="F221" s="13"/>
      <c r="G221" s="13"/>
      <c r="H221" s="1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96"/>
      <c r="AB221" s="5"/>
      <c r="AC221" s="5"/>
      <c r="AD221" s="5"/>
      <c r="AE221" s="5"/>
      <c r="AG221" s="5"/>
      <c r="AH221" s="5"/>
      <c r="AI221" s="5"/>
      <c r="AJ221" s="5"/>
      <c r="AK221" s="5"/>
      <c r="AL221" s="13"/>
      <c r="AM221" s="5"/>
      <c r="AN221" s="5"/>
      <c r="AP221" s="4"/>
      <c r="AQ221" s="13"/>
      <c r="AR221" s="146"/>
      <c r="AS221" s="13"/>
      <c r="AT221" s="146"/>
      <c r="AU221" s="13"/>
      <c r="AV221" s="13"/>
      <c r="AW221" s="13"/>
      <c r="AX221" s="13"/>
      <c r="AY221" s="13"/>
      <c r="AZ221" s="13"/>
    </row>
    <row r="222" spans="1:52" s="218" customFormat="1">
      <c r="A222" s="5"/>
      <c r="B222" s="224"/>
      <c r="C222" s="13"/>
      <c r="D222" s="13"/>
      <c r="E222" s="13"/>
      <c r="F222" s="13"/>
      <c r="G222" s="13"/>
      <c r="H222" s="1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96"/>
      <c r="AB222" s="5"/>
      <c r="AC222" s="5"/>
      <c r="AD222" s="5"/>
      <c r="AE222" s="5"/>
      <c r="AG222" s="5"/>
      <c r="AH222" s="5"/>
      <c r="AI222" s="5"/>
      <c r="AJ222" s="5"/>
      <c r="AK222" s="5"/>
      <c r="AL222" s="13"/>
      <c r="AM222" s="5"/>
      <c r="AN222" s="5"/>
      <c r="AP222" s="4"/>
      <c r="AQ222" s="13"/>
      <c r="AR222" s="146"/>
      <c r="AS222" s="13"/>
      <c r="AT222" s="146"/>
      <c r="AU222" s="13"/>
      <c r="AV222" s="13"/>
      <c r="AW222" s="13"/>
      <c r="AX222" s="13"/>
      <c r="AY222" s="13"/>
      <c r="AZ222" s="13"/>
    </row>
  </sheetData>
  <mergeCells count="3">
    <mergeCell ref="AQ1:AR1"/>
    <mergeCell ref="AS1:AT1"/>
    <mergeCell ref="AP22:AP23"/>
  </mergeCells>
  <pageMargins left="0" right="0" top="0.5" bottom="0.25" header="0" footer="0"/>
  <pageSetup paperSize="5" scale="80" orientation="landscape" useFirstPageNumber="1" r:id="rId1"/>
  <headerFooter alignWithMargins="0">
    <oddHeader>&amp;C&amp;"Arial,Bold"&amp;10CAPITAL IMPROVEMENT PROJECT, FISCAL YEARS 15/16 - 19/20
TOTAL PROJECT LIST</oddHeader>
    <oddFooter>&amp;C&amp;9Page &amp;P&amp;R&amp;9 &amp;D&amp;T</oddFooter>
  </headerFooter>
  <rowBreaks count="4" manualBreakCount="4">
    <brk id="36" max="46" man="1"/>
    <brk id="70" max="46" man="1"/>
    <brk id="99" max="46" man="1"/>
    <brk id="131" max="4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A63CCC231C1B49AE11E51BA5AB82DA" ma:contentTypeVersion="1" ma:contentTypeDescription="Create a new document." ma:contentTypeScope="" ma:versionID="4f40da897e51de9cfeccb6cdfc3e837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91FA15-2031-47CD-A001-303CD3498D38}"/>
</file>

<file path=customXml/itemProps2.xml><?xml version="1.0" encoding="utf-8"?>
<ds:datastoreItem xmlns:ds="http://schemas.openxmlformats.org/officeDocument/2006/customXml" ds:itemID="{002C501F-CA32-48B5-B905-99EB252AD624}"/>
</file>

<file path=customXml/itemProps3.xml><?xml version="1.0" encoding="utf-8"?>
<ds:datastoreItem xmlns:ds="http://schemas.openxmlformats.org/officeDocument/2006/customXml" ds:itemID="{FF0EB485-17AE-4DE5-BB04-7B2D232AE1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First Review Projects</vt:lpstr>
      <vt:lpstr>Second Review</vt:lpstr>
      <vt:lpstr>August Update</vt:lpstr>
      <vt:lpstr>'August Update'!Print_Area</vt:lpstr>
      <vt:lpstr>'First Review Projects'!Print_Area</vt:lpstr>
      <vt:lpstr>'Second Review'!Print_Area</vt:lpstr>
      <vt:lpstr>'August Update'!Print_Titles</vt:lpstr>
      <vt:lpstr>'First Review Projects'!Print_Titles</vt:lpstr>
      <vt:lpstr>'Second Review'!Print_Titles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K. Wolf</dc:creator>
  <cp:lastModifiedBy>scottdl</cp:lastModifiedBy>
  <cp:lastPrinted>2015-08-03T13:47:55Z</cp:lastPrinted>
  <dcterms:created xsi:type="dcterms:W3CDTF">1997-12-18T13:02:37Z</dcterms:created>
  <dcterms:modified xsi:type="dcterms:W3CDTF">2015-08-27T14:57:44Z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0x01010024A63CCC231C1B49AE11E51BA5AB82DA</vt:lpwstr>
  </property>
</Properties>
</file>